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AIRB\Centralized Data\AIRB\Excess Profit\2024\"/>
    </mc:Choice>
  </mc:AlternateContent>
  <xr:revisionPtr revIDLastSave="0" documentId="13_ncr:1_{12057963-43F8-4FBA-BD84-5F0CA8DD379B}" xr6:coauthVersionLast="47" xr6:coauthVersionMax="47" xr10:uidLastSave="{00000000-0000-0000-0000-000000000000}"/>
  <bookViews>
    <workbookView xWindow="20670" yWindow="0" windowWidth="30930" windowHeight="21000" xr2:uid="{00000000-000D-0000-FFFF-FFFF00000000}"/>
  </bookViews>
  <sheets>
    <sheet name="Cover" sheetId="13" r:id="rId1"/>
    <sheet name="Background" sheetId="14" r:id="rId2"/>
    <sheet name="1 - Loss Ratio" sheetId="3" r:id="rId3"/>
    <sheet name="2 - Claim Discounting" sheetId="7" r:id="rId4"/>
    <sheet name="3 - Premium Delay" sheetId="15" r:id="rId5"/>
    <sheet name="4 - Expenses" sheetId="8" r:id="rId6"/>
    <sheet name="5 - Results" sheetId="9" r:id="rId7"/>
    <sheet name="6 - Certification" sheetId="11" r:id="rId8"/>
    <sheet name="Fiera Capital Curve" sheetId="16" state="hidden" r:id="rId9"/>
    <sheet name="BoC T-Bills" sheetId="17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8" l="1"/>
  <c r="J18" i="8" s="1"/>
  <c r="D16" i="8"/>
  <c r="D19" i="8" s="1"/>
  <c r="D21" i="8" s="1"/>
  <c r="D22" i="8" s="1"/>
  <c r="D13" i="15"/>
  <c r="D14" i="15" s="1" a="1"/>
  <c r="D14" i="15" s="1"/>
  <c r="D16" i="15" s="1" a="1"/>
  <c r="D16" i="15" s="1"/>
  <c r="D15" i="15" l="1" a="1"/>
  <c r="D15" i="15" s="1"/>
  <c r="D17" i="15" s="1" a="1"/>
  <c r="D17" i="15" s="1"/>
  <c r="D20" i="15" s="1"/>
  <c r="D18" i="9" s="1"/>
  <c r="D23" i="3"/>
  <c r="D20" i="3"/>
  <c r="D18" i="3"/>
  <c r="D30" i="9"/>
  <c r="E30" i="9"/>
  <c r="F30" i="9"/>
  <c r="G30" i="9"/>
  <c r="H13" i="7" l="1"/>
  <c r="H14" i="7" s="1" a="1"/>
  <c r="H14" i="7" s="1"/>
  <c r="G13" i="7"/>
  <c r="F13" i="7"/>
  <c r="E13" i="7"/>
  <c r="D13" i="7"/>
  <c r="H13" i="15"/>
  <c r="G13" i="15"/>
  <c r="F13" i="15"/>
  <c r="E13" i="15"/>
  <c r="C6" i="16"/>
  <c r="D6" i="16"/>
  <c r="B4" i="16"/>
  <c r="C11" i="17"/>
  <c r="C4" i="16" s="1"/>
  <c r="D11" i="17"/>
  <c r="D4" i="16" s="1"/>
  <c r="E11" i="17"/>
  <c r="E4" i="16" s="1"/>
  <c r="F11" i="17"/>
  <c r="F4" i="16" s="1"/>
  <c r="C12" i="17"/>
  <c r="C5" i="16" s="1"/>
  <c r="D12" i="17"/>
  <c r="D5" i="16" s="1"/>
  <c r="E12" i="17"/>
  <c r="E5" i="16" s="1"/>
  <c r="F12" i="17"/>
  <c r="F5" i="16" s="1"/>
  <c r="C13" i="17"/>
  <c r="D13" i="17"/>
  <c r="E13" i="17"/>
  <c r="E6" i="16" s="1"/>
  <c r="F13" i="17"/>
  <c r="F6" i="16" s="1"/>
  <c r="C14" i="17"/>
  <c r="D14" i="17"/>
  <c r="E14" i="17"/>
  <c r="F14" i="17"/>
  <c r="B12" i="17"/>
  <c r="B5" i="16" s="1"/>
  <c r="B13" i="17"/>
  <c r="B6" i="16" s="1"/>
  <c r="B14" i="17"/>
  <c r="B11" i="17"/>
  <c r="A13" i="17"/>
  <c r="A6" i="16" s="1"/>
  <c r="A12" i="17"/>
  <c r="A5" i="16" s="1"/>
  <c r="A11" i="17"/>
  <c r="A4" i="16" s="1"/>
  <c r="B3" i="17"/>
  <c r="F15" i="15" l="1" a="1"/>
  <c r="F15" i="15" s="1"/>
  <c r="H14" i="15" a="1"/>
  <c r="H14" i="15" s="1"/>
  <c r="H16" i="15" s="1" a="1"/>
  <c r="H16" i="15" s="1"/>
  <c r="G15" i="15" a="1"/>
  <c r="G15" i="15" s="1"/>
  <c r="E15" i="15" a="1"/>
  <c r="E15" i="15" s="1"/>
  <c r="G14" i="7" a="1"/>
  <c r="G14" i="7" s="1"/>
  <c r="F14" i="7" a="1"/>
  <c r="F14" i="7" s="1"/>
  <c r="E14" i="7" a="1"/>
  <c r="E14" i="7" s="1"/>
  <c r="D14" i="7" a="1"/>
  <c r="D14" i="7" s="1"/>
  <c r="H15" i="15" a="1"/>
  <c r="H15" i="15" s="1"/>
  <c r="G14" i="15" a="1"/>
  <c r="G14" i="15" s="1"/>
  <c r="G16" i="15" s="1" a="1"/>
  <c r="G16" i="15" s="1"/>
  <c r="F14" i="15" a="1"/>
  <c r="F14" i="15" s="1"/>
  <c r="F16" i="15" s="1" a="1"/>
  <c r="F16" i="15" s="1"/>
  <c r="F17" i="15" s="1" a="1"/>
  <c r="F17" i="15" s="1"/>
  <c r="E14" i="15" a="1"/>
  <c r="E14" i="15" s="1"/>
  <c r="E16" i="15" s="1" a="1"/>
  <c r="E16" i="15" s="1"/>
  <c r="E29" i="9"/>
  <c r="F29" i="9"/>
  <c r="G29" i="9"/>
  <c r="D29" i="9"/>
  <c r="D15" i="7" a="1"/>
  <c r="D15" i="7" s="1"/>
  <c r="K17" i="8"/>
  <c r="K18" i="8" s="1"/>
  <c r="H20" i="9" s="1"/>
  <c r="G20" i="9"/>
  <c r="C3" i="16"/>
  <c r="G2" i="11"/>
  <c r="B2" i="11"/>
  <c r="H14" i="9"/>
  <c r="G14" i="9"/>
  <c r="F14" i="9"/>
  <c r="E14" i="9"/>
  <c r="D14" i="9"/>
  <c r="H13" i="9"/>
  <c r="H27" i="9" s="1"/>
  <c r="G13" i="9"/>
  <c r="G27" i="9" s="1"/>
  <c r="F13" i="9"/>
  <c r="F27" i="9" s="1"/>
  <c r="E13" i="9"/>
  <c r="E27" i="9" s="1"/>
  <c r="D13" i="9"/>
  <c r="H2" i="9"/>
  <c r="B2" i="9"/>
  <c r="F16" i="8"/>
  <c r="F19" i="8" s="1"/>
  <c r="F21" i="8" s="1"/>
  <c r="F22" i="8" s="1"/>
  <c r="F20" i="9" s="1"/>
  <c r="E16" i="8"/>
  <c r="E19" i="8" s="1"/>
  <c r="E21" i="8" s="1"/>
  <c r="E22" i="8" s="1"/>
  <c r="E20" i="9" s="1"/>
  <c r="D20" i="9"/>
  <c r="H2" i="8"/>
  <c r="B2" i="8"/>
  <c r="H2" i="15"/>
  <c r="B2" i="15"/>
  <c r="H2" i="7"/>
  <c r="B2" i="7"/>
  <c r="H23" i="3"/>
  <c r="H19" i="9" s="1"/>
  <c r="G23" i="3"/>
  <c r="G19" i="9" s="1"/>
  <c r="F23" i="3"/>
  <c r="F19" i="9" s="1"/>
  <c r="E23" i="3"/>
  <c r="E19" i="9" s="1"/>
  <c r="D19" i="9"/>
  <c r="H20" i="3"/>
  <c r="H15" i="9" s="1"/>
  <c r="G20" i="3"/>
  <c r="G15" i="9" s="1"/>
  <c r="F20" i="3"/>
  <c r="F15" i="9" s="1"/>
  <c r="E20" i="3"/>
  <c r="E15" i="9" s="1"/>
  <c r="D15" i="9"/>
  <c r="H18" i="3"/>
  <c r="G18" i="3"/>
  <c r="F18" i="3"/>
  <c r="E18" i="3"/>
  <c r="H2" i="3"/>
  <c r="B2" i="3"/>
  <c r="G2" i="14"/>
  <c r="B2" i="14"/>
  <c r="E17" i="15" l="1" a="1"/>
  <c r="E17" i="15" s="1"/>
  <c r="D27" i="9"/>
  <c r="D24" i="9"/>
  <c r="H17" i="15" a="1"/>
  <c r="H17" i="15" s="1"/>
  <c r="G17" i="15" a="1"/>
  <c r="G17" i="15" s="1"/>
  <c r="D3" i="16"/>
  <c r="C3" i="17"/>
  <c r="F16" i="7" a="1"/>
  <c r="F16" i="7" s="1"/>
  <c r="E16" i="7" a="1"/>
  <c r="E16" i="7" s="1"/>
  <c r="F15" i="7" a="1"/>
  <c r="F15" i="7" s="1"/>
  <c r="E15" i="7" a="1"/>
  <c r="E15" i="7" s="1"/>
  <c r="D16" i="7" a="1"/>
  <c r="D16" i="7" s="1"/>
  <c r="D17" i="7" s="1" a="1"/>
  <c r="D17" i="7" s="1"/>
  <c r="F17" i="7" l="1" a="1"/>
  <c r="F17" i="7" s="1"/>
  <c r="E17" i="7" a="1"/>
  <c r="E17" i="7" s="1"/>
  <c r="E3" i="16"/>
  <c r="D3" i="17"/>
  <c r="D22" i="7"/>
  <c r="D16" i="9" s="1"/>
  <c r="D17" i="9" s="1"/>
  <c r="D21" i="9" s="1"/>
  <c r="D26" i="9" s="1"/>
  <c r="D22" i="9" l="1"/>
  <c r="F3" i="16"/>
  <c r="F3" i="17" s="1"/>
  <c r="E3" i="17"/>
  <c r="H15" i="7" a="1"/>
  <c r="H15" i="7" s="1"/>
  <c r="G15" i="7" a="1"/>
  <c r="G15" i="7" s="1"/>
  <c r="G16" i="7" a="1"/>
  <c r="G16" i="7" s="1"/>
  <c r="H16" i="7" a="1"/>
  <c r="H16" i="7" s="1"/>
  <c r="F22" i="7"/>
  <c r="F16" i="9" s="1"/>
  <c r="F17" i="9" s="1"/>
  <c r="E22" i="7"/>
  <c r="E16" i="9" s="1"/>
  <c r="E17" i="9" s="1"/>
  <c r="H17" i="7" l="1" a="1"/>
  <c r="H17" i="7" s="1"/>
  <c r="G17" i="7" a="1"/>
  <c r="G17" i="7" s="1"/>
  <c r="G22" i="7" s="1"/>
  <c r="G16" i="9" s="1"/>
  <c r="G17" i="9" s="1"/>
  <c r="E20" i="15"/>
  <c r="E18" i="9" s="1"/>
  <c r="E21" i="9" s="1"/>
  <c r="F20" i="15"/>
  <c r="F18" i="9" s="1"/>
  <c r="F21" i="9" s="1"/>
  <c r="F22" i="9" s="1"/>
  <c r="E22" i="9" l="1"/>
  <c r="G20" i="15"/>
  <c r="G18" i="9" s="1"/>
  <c r="G21" i="9" s="1"/>
  <c r="G22" i="9" s="1"/>
  <c r="H22" i="7"/>
  <c r="H16" i="9" s="1"/>
  <c r="H17" i="9" s="1"/>
  <c r="H20" i="15"/>
  <c r="H18" i="9" s="1"/>
  <c r="F26" i="9"/>
  <c r="E26" i="9"/>
  <c r="G26" i="9" l="1"/>
  <c r="H21" i="9"/>
  <c r="H26" i="9" s="1"/>
  <c r="D25" i="9" l="1"/>
  <c r="H22" i="9"/>
  <c r="H28" i="9" s="1"/>
  <c r="H31" i="9" s="1"/>
  <c r="H33" i="9" l="1"/>
  <c r="H3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<sst xmlns="http://schemas.openxmlformats.org/spreadsheetml/2006/main" count="294" uniqueCount="207">
  <si>
    <t>Date</t>
  </si>
  <si>
    <t>Insurer Name</t>
  </si>
  <si>
    <t>Discount Factor</t>
  </si>
  <si>
    <t>Accident Year Basis</t>
  </si>
  <si>
    <t>[1]</t>
  </si>
  <si>
    <t>[2]</t>
  </si>
  <si>
    <t>[3]</t>
  </si>
  <si>
    <t>[5]</t>
  </si>
  <si>
    <t>[6]</t>
  </si>
  <si>
    <t>[7]=[4]+[5]+[6]</t>
  </si>
  <si>
    <t>[4]=[2]+[3]</t>
  </si>
  <si>
    <t>[8]</t>
  </si>
  <si>
    <t>[11]</t>
  </si>
  <si>
    <t>[9]=[7]+[8]</t>
  </si>
  <si>
    <t>[10]=[9]/[1]</t>
  </si>
  <si>
    <t>IFRS 4 Financial Year</t>
  </si>
  <si>
    <t>IFRS 17 Financial Year</t>
  </si>
  <si>
    <t>Discounted Loss Ratio (%)</t>
  </si>
  <si>
    <t>Expense Ratio (%)</t>
  </si>
  <si>
    <t>[12]</t>
  </si>
  <si>
    <t>[13]</t>
  </si>
  <si>
    <t>Certification</t>
  </si>
  <si>
    <t>This data is being collected under section 9.1 of the Automobile Insurance Premiums Regulation.</t>
  </si>
  <si>
    <t>AIRB Contact</t>
  </si>
  <si>
    <t>Background</t>
  </si>
  <si>
    <t>Procedure</t>
  </si>
  <si>
    <t>Calculated cell.</t>
  </si>
  <si>
    <t>Constant Provided by AIRB.</t>
  </si>
  <si>
    <t>I,</t>
  </si>
  <si>
    <t>Ultimate Loss Ratio (%)</t>
  </si>
  <si>
    <t xml:space="preserve">For questions contact: </t>
  </si>
  <si>
    <t>Deadline</t>
  </si>
  <si>
    <t>Formatting</t>
  </si>
  <si>
    <t>Weighted 5 Year Average Acceptable Profit (%)</t>
  </si>
  <si>
    <t>This loss ratio will be multiplied by a discount factor to account for the difference in time between receiving premiums</t>
  </si>
  <si>
    <t>Determining Profit Level</t>
  </si>
  <si>
    <t>ROP in Excess of Benchmark (%)</t>
  </si>
  <si>
    <t xml:space="preserve">, </t>
  </si>
  <si>
    <t xml:space="preserve">of </t>
  </si>
  <si>
    <t>Certify:</t>
  </si>
  <si>
    <t>Email Address</t>
  </si>
  <si>
    <t>Investment Yield (ROI) Submitted to OSFI (%)</t>
  </si>
  <si>
    <t xml:space="preserve">   Page 10.60, row 46, column 5</t>
  </si>
  <si>
    <t>All number in $000's unless otherwise stated</t>
  </si>
  <si>
    <t>Earned Premium</t>
  </si>
  <si>
    <t>Alberta Health Levy</t>
  </si>
  <si>
    <t>Direct Written Premium</t>
  </si>
  <si>
    <t>Direct Commissions</t>
  </si>
  <si>
    <t>Contingent Commissions</t>
  </si>
  <si>
    <t>Total Commissions</t>
  </si>
  <si>
    <t>Taxes</t>
  </si>
  <si>
    <t>Other Acquisition Expenses</t>
  </si>
  <si>
    <t>Total Acquisition Expenses</t>
  </si>
  <si>
    <t>General Expenses</t>
  </si>
  <si>
    <t>Total Expenses</t>
  </si>
  <si>
    <t>Total Insurance Revenue</t>
  </si>
  <si>
    <t xml:space="preserve"> Cash Flows</t>
  </si>
  <si>
    <t>Amortization Of Acquisition</t>
  </si>
  <si>
    <t>[5] Line 18 in a company's financial submission to GISA under the IFRS 4 reporting standard.</t>
  </si>
  <si>
    <t>Discount Factor (number)</t>
  </si>
  <si>
    <t>Return on Premium Benchmark (%)</t>
  </si>
  <si>
    <t>Weighted 5 Year Average Profit (%)</t>
  </si>
  <si>
    <t>Acceptable Profit</t>
  </si>
  <si>
    <t>Excess Profit</t>
  </si>
  <si>
    <t xml:space="preserve">The AIRB will review insurer accident year results over a 5-year period to account for volatility in accident year reporting,  </t>
  </si>
  <si>
    <t>of the excess above 6%, as well as the excess profit over the latest 5-year period.</t>
  </si>
  <si>
    <t>Profit will be calculated with the following formula:</t>
  </si>
  <si>
    <t>Where the discounted loss ratio includes the ultimate loss amount (Losses + ALAE).</t>
  </si>
  <si>
    <t xml:space="preserve">Each calculated cell will contain the exact formulas used to determine the profit level achieved. </t>
  </si>
  <si>
    <t>The expense ratio will be based on the financial year, with historical data based on IFRS 4, and recent years on IFRS 17.</t>
  </si>
  <si>
    <t>Ultimate Loss &amp; ALAE Ratio (%)</t>
  </si>
  <si>
    <t>Ultimate Losses &amp; ALAE</t>
  </si>
  <si>
    <t>[7]</t>
  </si>
  <si>
    <t>Health Levy and ULAE Ratio</t>
  </si>
  <si>
    <t>Unallocated Loss Adjustment Expenses (ULAE)</t>
  </si>
  <si>
    <t>Average Time to Settle and Pay Claim (years)</t>
  </si>
  <si>
    <t>Average Premium Delay (days)</t>
  </si>
  <si>
    <t>Premium Delay Factor</t>
  </si>
  <si>
    <t>Realized Profit/Loss (%)</t>
  </si>
  <si>
    <t>The purpose of this collection is to determine if the insurer has collected premiums resulting in profitability in excess of</t>
  </si>
  <si>
    <t>the target profitability established by the AIRB in a given accident year.</t>
  </si>
  <si>
    <t>and paying a claim. The Health Levy (HL) and ULAE ratio will not be discounted as these costs are incurred immediately.</t>
  </si>
  <si>
    <t xml:space="preserve">For insurers who exceed the 6% of premium target in the latest accident year, consideration will be given to the degree </t>
  </si>
  <si>
    <t>This submission provides preliminary information to the AIRB and may trigger a discussion between the AIRB and</t>
  </si>
  <si>
    <t>[4]</t>
  </si>
  <si>
    <t>[5]=[3]*[4]</t>
  </si>
  <si>
    <t>[9]=1*[6]-[5]-[7]-[8]</t>
  </si>
  <si>
    <t>[10]=[9]*[1]</t>
  </si>
  <si>
    <t>[14]=[9]-[11]</t>
  </si>
  <si>
    <t>[15]=[11]*[1]</t>
  </si>
  <si>
    <t>[16]=[10]-[15]</t>
  </si>
  <si>
    <t>[11] Profit benchmark as of January 1 of each year.</t>
  </si>
  <si>
    <t>[12] = Weighted average of [11] by [1].</t>
  </si>
  <si>
    <t>[13] = Weighted average of [9] by [1].</t>
  </si>
  <si>
    <t>[16] Only the excess profit in the year under review is subject to rebate.</t>
  </si>
  <si>
    <t>Excess Profit Per Vehicle</t>
  </si>
  <si>
    <t>Earned Vehicles (number)</t>
  </si>
  <si>
    <t>[15] We do not include reinsurance, as claims submitted to GISA and your reported loss ratios do not reflect reinsurance.</t>
  </si>
  <si>
    <t>Insurer Comments</t>
  </si>
  <si>
    <t>[17]</t>
  </si>
  <si>
    <t>full filing waiver threshold.</t>
  </si>
  <si>
    <t>A return of premium for a specific accident year would subsequently reduce the premiums for that accident year when</t>
  </si>
  <si>
    <t xml:space="preserve">Annual Profit and Loss ("P&amp;L") Reporting </t>
  </si>
  <si>
    <t>Loss Development Factor - Implied to project</t>
  </si>
  <si>
    <t xml:space="preserve">  Losses [3] to Ultimate [4]</t>
  </si>
  <si>
    <t>This report is due May 1 annually, and requires data from the prior 5 accident and financial years.</t>
  </si>
  <si>
    <t>Name</t>
  </si>
  <si>
    <t>Title</t>
  </si>
  <si>
    <t>Insurance Company Name</t>
  </si>
  <si>
    <t>Name of Insurer</t>
  </si>
  <si>
    <t>All sheets must be completed, including certification which must be signed by a Fellow of the Canadian Institute of Actuaries</t>
  </si>
  <si>
    <t xml:space="preserve">     regarding the use of work of others.</t>
  </si>
  <si>
    <t>1) I am authorized to submit this return on behalf of the insurer I represent.</t>
  </si>
  <si>
    <t>2) I have knowledge of the matters which are the subject of this certificate.</t>
  </si>
  <si>
    <t>3) The information contained in this report is complete and accurate in all material aspects.</t>
  </si>
  <si>
    <t>4) All stated amounts represent my best estimates and comply with the Canadian Institute of Actuaries Standards of Practice.</t>
  </si>
  <si>
    <t>5) Where I have relied on the work of others, I have ensured compliance with the requirements in the AIRB's Technical Guidance</t>
  </si>
  <si>
    <t>6) All information in this report are specific to Alberta PPV, unless otherwise stated.</t>
  </si>
  <si>
    <t>7) I acknowledge that the AIRB will compare this data to submissions reported to the General Insurance Statistical</t>
  </si>
  <si>
    <t xml:space="preserve">    Agency (GISA) and other relevant regulators and that I will answer any questions regarding apparent inconsistencies.</t>
  </si>
  <si>
    <r>
      <t>For the 2024 P&amp;L,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any </t>
    </r>
    <r>
      <rPr>
        <b/>
        <sz val="11"/>
        <color theme="5"/>
        <rFont val="Arial"/>
        <family val="2"/>
      </rPr>
      <t>profits more than 3% above the profit benchmark will be deemed excessive.</t>
    </r>
  </si>
  <si>
    <r>
      <rPr>
        <sz val="12"/>
        <color theme="1"/>
        <rFont val="Arial"/>
        <family val="2"/>
      </rPr>
      <t xml:space="preserve">Each cell is color coordinated as shown below. </t>
    </r>
    <r>
      <rPr>
        <b/>
        <sz val="12"/>
        <color theme="5"/>
        <rFont val="Arial"/>
        <family val="2"/>
      </rPr>
      <t>Insurers will only fill in the grey cells.</t>
    </r>
  </si>
  <si>
    <r>
      <t xml:space="preserve">Insurers are </t>
    </r>
    <r>
      <rPr>
        <b/>
        <sz val="11"/>
        <color theme="5"/>
        <rFont val="Arial"/>
        <family val="2"/>
      </rPr>
      <t>REQUIRED</t>
    </r>
    <r>
      <rPr>
        <sz val="11"/>
        <color theme="1"/>
        <rFont val="Arial"/>
        <family val="2"/>
      </rPr>
      <t xml:space="preserve"> to fill in.</t>
    </r>
  </si>
  <si>
    <r>
      <rPr>
        <b/>
        <sz val="12"/>
        <color theme="5"/>
        <rFont val="Arial"/>
        <family val="2"/>
      </rPr>
      <t>All PPV insurers must complete the P&amp;L report</t>
    </r>
    <r>
      <rPr>
        <b/>
        <sz val="12"/>
        <color theme="1"/>
        <rFont val="Arial"/>
        <family val="2"/>
      </rPr>
      <t xml:space="preserve">. </t>
    </r>
    <r>
      <rPr>
        <sz val="12"/>
        <color theme="1"/>
        <rFont val="Arial"/>
        <family val="2"/>
      </rPr>
      <t>The AIRB may exempt insurers with less written exposures than the</t>
    </r>
  </si>
  <si>
    <r>
      <rPr>
        <sz val="12"/>
        <color theme="1"/>
        <rFont val="Arial"/>
        <family val="2"/>
      </rPr>
      <t xml:space="preserve">If an insurer has multiple legal entities, they will submit </t>
    </r>
    <r>
      <rPr>
        <b/>
        <sz val="12"/>
        <color theme="5"/>
        <rFont val="Arial"/>
        <family val="2"/>
      </rPr>
      <t>ONE</t>
    </r>
    <r>
      <rPr>
        <sz val="12"/>
        <color theme="1"/>
        <rFont val="Arial"/>
        <family val="2"/>
      </rPr>
      <t xml:space="preserve"> report </t>
    </r>
    <r>
      <rPr>
        <b/>
        <sz val="12"/>
        <color theme="5"/>
        <rFont val="Arial"/>
        <family val="2"/>
      </rPr>
      <t>PER LEGAL ENTITY</t>
    </r>
    <r>
      <rPr>
        <b/>
        <sz val="12"/>
        <color theme="1"/>
        <rFont val="Arial"/>
        <family val="2"/>
      </rPr>
      <t>.</t>
    </r>
  </si>
  <si>
    <r>
      <t xml:space="preserve">as well as changes in accident year estimates over time. </t>
    </r>
    <r>
      <rPr>
        <u/>
        <sz val="11"/>
        <color theme="1"/>
        <rFont val="Arial"/>
        <family val="2"/>
      </rPr>
      <t xml:space="preserve">Only profit levels achieved in the latest accident year will be </t>
    </r>
  </si>
  <si>
    <r>
      <rPr>
        <u/>
        <sz val="11"/>
        <color theme="1"/>
        <rFont val="Arial"/>
        <family val="2"/>
      </rPr>
      <t>subject to a return of excess premium</t>
    </r>
    <r>
      <rPr>
        <sz val="11"/>
        <color theme="1"/>
        <rFont val="Arial"/>
        <family val="2"/>
      </rPr>
      <t xml:space="preserve">. The AIRB recognizes there is inhereit uncertainty in rate setting. </t>
    </r>
  </si>
  <si>
    <t xml:space="preserve">  ▪ Insurers set rates prospectively, without carry forward of past profit or loss.</t>
  </si>
  <si>
    <t xml:space="preserve">  ▪ When setting rates, the actual number and cost of claims may not be known for several years.</t>
  </si>
  <si>
    <t xml:space="preserve">  ▪ While the industry may be profitable in any given year, an individual insurer may not.</t>
  </si>
  <si>
    <t xml:space="preserve">  ▪ Future events like catastrophes and pandemics can lead to unanticipated results.</t>
  </si>
  <si>
    <r>
      <rPr>
        <b/>
        <sz val="11"/>
        <color theme="5"/>
        <rFont val="Arial"/>
        <family val="2"/>
      </rPr>
      <t>the insurer</t>
    </r>
    <r>
      <rPr>
        <sz val="11"/>
        <color theme="1"/>
        <rFont val="Arial"/>
        <family val="2"/>
      </rPr>
      <t>. Insurers with profits above the benchmark in the latest accident year may be required to return premium.</t>
    </r>
  </si>
  <si>
    <t>Ultimate Losses &amp; ALAE as of Prior Year</t>
  </si>
  <si>
    <t>Not Applicable.</t>
  </si>
  <si>
    <t>Source</t>
  </si>
  <si>
    <t>Term (Years)</t>
  </si>
  <si>
    <t>Floor of Average Time to Settle Claims</t>
  </si>
  <si>
    <t>Ceiling of Average Time to Settle Claims</t>
  </si>
  <si>
    <t>Fiera Capital Curve Rate Associated with Floor</t>
  </si>
  <si>
    <t>Fiera Capital Curve Rate Associated with Ceiling</t>
  </si>
  <si>
    <t xml:space="preserve">  Spot Rate Corresponding to Average Time to</t>
  </si>
  <si>
    <t xml:space="preserve">  Settle and Pay Claims</t>
  </si>
  <si>
    <t>[8]=1/((1+[6])^[1])</t>
  </si>
  <si>
    <t>[9]</t>
  </si>
  <si>
    <t>[1] Please provide the time for Alberta PPV if possible, otherwise indicate in comments field.</t>
  </si>
  <si>
    <t>[9] Please add any relevant information you used in the formulation of [1] through [8].</t>
  </si>
  <si>
    <t>[14]=[12]+[13]</t>
  </si>
  <si>
    <t>[15]=[14]/[11]</t>
  </si>
  <si>
    <t xml:space="preserve">[15] While we recognize there are fundamental differences between the IFRS 4 and IFRS 17 expense ratios, for this report they will be considered comparable out of necessity. </t>
  </si>
  <si>
    <t>[16]</t>
  </si>
  <si>
    <t>[16] Please list any assumptions used.</t>
  </si>
  <si>
    <t>Development on Prior Years</t>
  </si>
  <si>
    <t>Excess Profit After Considering Prior Development</t>
  </si>
  <si>
    <t>[18]</t>
  </si>
  <si>
    <t>Excess Profit After Considering Development (%)</t>
  </si>
  <si>
    <t>[19]</t>
  </si>
  <si>
    <t>Fiera Capital Curve</t>
  </si>
  <si>
    <t>Estimated Retention Rate</t>
  </si>
  <si>
    <t>for illiquid insurance contracts applies to liability for incurred claims for most P&amp;C products. This curve provides a reasonable</t>
  </si>
  <si>
    <t>representation of the expected return on investment rate for insurers.</t>
  </si>
  <si>
    <t>We supply the discount rate used to discount claim payments. This discount rate is based on the Fiera Capital Illiquid Spot Curve.</t>
  </si>
  <si>
    <t>1 month</t>
  </si>
  <si>
    <t>3 months</t>
  </si>
  <si>
    <t>6 months</t>
  </si>
  <si>
    <t>1 year</t>
  </si>
  <si>
    <t>Relative RoR</t>
  </si>
  <si>
    <t>Term in Years</t>
  </si>
  <si>
    <r>
      <t xml:space="preserve">Chapter 2, Section 2.1 of the CIA Note IFRS 17 </t>
    </r>
    <r>
      <rPr>
        <i/>
        <sz val="11"/>
        <color theme="1"/>
        <rFont val="Arial"/>
        <family val="2"/>
      </rPr>
      <t>Discount Rates for Life and Health Insurance Contracts</t>
    </r>
    <r>
      <rPr>
        <sz val="11"/>
        <color theme="1"/>
        <rFont val="Arial"/>
        <family val="2"/>
      </rPr>
      <t xml:space="preserve"> states the reference curve </t>
    </r>
  </si>
  <si>
    <t>Intergenerational Factor</t>
  </si>
  <si>
    <t>[6]=[5]/[4]</t>
  </si>
  <si>
    <t>[7]=[6]/[1]</t>
  </si>
  <si>
    <t>[10]=([8]+[9])/[1]</t>
  </si>
  <si>
    <t>[20]=[19]/[1]</t>
  </si>
  <si>
    <t>[21]=[19]/[2]</t>
  </si>
  <si>
    <t>[19] = [16] - sum of [17] * [18]. This accounts for prior year development in losses.</t>
  </si>
  <si>
    <t>[21] Used as reference point only.</t>
  </si>
  <si>
    <t>Fiera Capital IFRS 17 Illiquid Reference Curve</t>
  </si>
  <si>
    <t>[7]=1/(1+[6])^([1]/365])</t>
  </si>
  <si>
    <t>[1] You may use the same time delay in all years. Alternatively, you may use Oliver Wyman's assumption of 90 days; please indicate in [4] if you choose to do so.</t>
  </si>
  <si>
    <t>AIRB@gov.ab.ca</t>
  </si>
  <si>
    <r>
      <t xml:space="preserve">[5] As reported in your Appointed Actuary's report. Do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include a risk adjustment factor.</t>
    </r>
  </si>
  <si>
    <t xml:space="preserve">[8] Report the amount paid in the corresponding calendar year. </t>
  </si>
  <si>
    <t xml:space="preserve">[12] Please add assumptions you had to make in formulating [1] through [11]. </t>
  </si>
  <si>
    <t>Incurred Losses &amp; ALAE</t>
  </si>
  <si>
    <t>[8] Please add any comments about assumptions used in formulating [1].</t>
  </si>
  <si>
    <t>[17] Current year estimate of ultimate losses + ALAE minus prior year estimate of ultimate losses + ALAE.</t>
  </si>
  <si>
    <t>Source: Bank of Canada bond yield as of most recent value before July 1st</t>
  </si>
  <si>
    <t>Fiera Capital IRFS 17 Illiquid Reference Curve as of June for a given year.</t>
  </si>
  <si>
    <r>
      <t>completing any future excess profit submissions to the AIRB.</t>
    </r>
    <r>
      <rPr>
        <b/>
        <sz val="11"/>
        <color theme="1"/>
        <rFont val="Arial"/>
        <family val="2"/>
      </rPr>
      <t xml:space="preserve"> </t>
    </r>
  </si>
  <si>
    <t>relative to an insurers retention rate. In effect, we are weighting any prior year development by the proportion of policyholders remaining</t>
  </si>
  <si>
    <t xml:space="preserve">with the insurer since that accident year. For instance, if the retention rate is 90% for all periods, then the intergenerational factor is 90% </t>
  </si>
  <si>
    <t>for 2023, 81% for 2022, and so on.</t>
  </si>
  <si>
    <t>Considerations For Adverse Development</t>
  </si>
  <si>
    <r>
      <t xml:space="preserve">for adverse development in the data, we will weigh the development on prior years by an </t>
    </r>
    <r>
      <rPr>
        <i/>
        <sz val="11"/>
        <color theme="1"/>
        <rFont val="Arial"/>
        <family val="2"/>
      </rPr>
      <t>intergenerational factor</t>
    </r>
    <r>
      <rPr>
        <sz val="11"/>
        <color theme="1"/>
        <rFont val="Arial"/>
        <family val="2"/>
      </rPr>
      <t>. We define this factor</t>
    </r>
  </si>
  <si>
    <r>
      <t xml:space="preserve">[11] Used to account for adverse loss development. Similar to [5], do </t>
    </r>
    <r>
      <rPr>
        <b/>
        <sz val="11"/>
        <color theme="1"/>
        <rFont val="Arial"/>
        <family val="2"/>
      </rPr>
      <t xml:space="preserve">not </t>
    </r>
    <r>
      <rPr>
        <sz val="11"/>
        <color theme="1"/>
        <rFont val="Arial"/>
        <family val="2"/>
      </rPr>
      <t>include a risk adjustment factor.</t>
    </r>
  </si>
  <si>
    <t>We extend the Fiera curve for periods less than one year using Bank of Canada Treasury Bill rates.</t>
  </si>
  <si>
    <t>[3] (# policyholders at end of year - # new policyholders in year) / # policyholders at beginning of year; proportion of prior year customers remaining in current year.</t>
  </si>
  <si>
    <t>who is authorized to submit on the insurer's behalf. This does NOT have to be the insurers appointed actuary.</t>
  </si>
  <si>
    <r>
      <t xml:space="preserve">All fields should be specific to </t>
    </r>
    <r>
      <rPr>
        <b/>
        <sz val="14"/>
        <color theme="5"/>
        <rFont val="Arial"/>
        <family val="2"/>
      </rPr>
      <t>ALBERTA PPV</t>
    </r>
    <r>
      <rPr>
        <sz val="11"/>
        <color theme="5"/>
        <rFont val="Arial"/>
        <family val="2"/>
      </rPr>
      <t xml:space="preserve">. </t>
    </r>
    <r>
      <rPr>
        <sz val="11"/>
        <color theme="1"/>
        <rFont val="Arial"/>
        <family val="2"/>
      </rPr>
      <t>If that data is not available, indicate in the comment tab the alternative used.</t>
    </r>
  </si>
  <si>
    <t>Return on Premium = 1*(Receipt of Premium Delay) - Discounted Ultimate Loss Ratio - HL and ULAE Ratio - Expense Ratio</t>
  </si>
  <si>
    <t>Floor of Average Time to Settle Claims (years)</t>
  </si>
  <si>
    <t>Ceiling of Average Time to Settle Claims (years)</t>
  </si>
  <si>
    <t>Realized Profit/Loss</t>
  </si>
  <si>
    <t>We recognize the most recent accident year, the year subject to excess profit, is most sensitive to loss development. To account</t>
  </si>
  <si>
    <t>This means the most recent accident periods, and therefore the most volatile, will have higher weights than earlier accident periods.</t>
  </si>
  <si>
    <t>Signature (Type Name or Insert Picture)</t>
  </si>
  <si>
    <t>Insurers who do not request and receive an exemption by April 1 will be required to complete the P&amp;L.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</si>
</sst>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0.000"/>
  </numFmts>
  <fonts count="22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4"/>
      <color theme="1"/>
      <name val="Palatino Linotype"/>
      <family val="2"/>
      <scheme val="minor"/>
    </font>
    <font>
      <b/>
      <sz val="16"/>
      <color theme="1"/>
      <name val="Palatino Linotype"/>
      <family val="2"/>
      <scheme val="minor"/>
    </font>
    <font>
      <i/>
      <sz val="11"/>
      <color theme="1"/>
      <name val="Palatino Linotype"/>
      <family val="1"/>
      <scheme val="minor"/>
    </font>
    <font>
      <b/>
      <sz val="11"/>
      <color theme="1"/>
      <name val="Palatino Linotype"/>
      <family val="1"/>
      <scheme val="minor"/>
    </font>
    <font>
      <sz val="22"/>
      <color theme="1"/>
      <name val="Monotype Corsiva"/>
      <family val="4"/>
    </font>
    <font>
      <u/>
      <sz val="11"/>
      <color theme="10"/>
      <name val="Palatino Linotype"/>
      <family val="2"/>
      <scheme val="minor"/>
    </font>
    <font>
      <i/>
      <sz val="11"/>
      <color theme="1"/>
      <name val="Arial"/>
      <family val="2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5"/>
      <name val="Arial"/>
      <family val="2"/>
    </font>
    <font>
      <b/>
      <sz val="14"/>
      <color theme="5"/>
      <name val="Arial"/>
      <family val="2"/>
    </font>
    <font>
      <sz val="11"/>
      <color theme="5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CED"/>
        <bgColor indexed="64"/>
      </patternFill>
    </fill>
    <fill>
      <patternFill patternType="solid">
        <fgColor rgb="FF93B7BD"/>
        <bgColor indexed="64"/>
      </patternFill>
    </fill>
    <fill>
      <patternFill patternType="solid">
        <fgColor rgb="FFD95D39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2">
    <xf numFmtId="0" fontId="0" fillId="0" borderId="0" xfId="0"/>
    <xf numFmtId="0" fontId="0" fillId="3" borderId="2" xfId="0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10" fillId="3" borderId="31" xfId="0" applyFont="1" applyFill="1" applyBorder="1"/>
    <xf numFmtId="0" fontId="10" fillId="3" borderId="1" xfId="0" applyFont="1" applyFill="1" applyBorder="1"/>
    <xf numFmtId="0" fontId="10" fillId="3" borderId="32" xfId="0" applyFont="1" applyFill="1" applyBorder="1"/>
    <xf numFmtId="0" fontId="10" fillId="3" borderId="33" xfId="0" applyFont="1" applyFill="1" applyBorder="1"/>
    <xf numFmtId="0" fontId="10" fillId="3" borderId="0" xfId="0" applyFont="1" applyFill="1"/>
    <xf numFmtId="0" fontId="10" fillId="3" borderId="34" xfId="0" applyFont="1" applyFill="1" applyBorder="1"/>
    <xf numFmtId="0" fontId="11" fillId="3" borderId="0" xfId="0" applyFont="1" applyFill="1"/>
    <xf numFmtId="0" fontId="14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6" borderId="0" xfId="0" applyFont="1" applyFill="1"/>
    <xf numFmtId="0" fontId="10" fillId="3" borderId="2" xfId="0" applyFont="1" applyFill="1" applyBorder="1"/>
    <xf numFmtId="0" fontId="10" fillId="3" borderId="22" xfId="0" applyFont="1" applyFill="1" applyBorder="1"/>
    <xf numFmtId="0" fontId="10" fillId="0" borderId="0" xfId="0" applyFont="1"/>
    <xf numFmtId="0" fontId="10" fillId="5" borderId="6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14" fontId="10" fillId="5" borderId="6" xfId="0" applyNumberFormat="1" applyFont="1" applyFill="1" applyBorder="1" applyAlignment="1">
      <alignment horizontal="left"/>
    </xf>
    <xf numFmtId="0" fontId="13" fillId="3" borderId="0" xfId="0" applyFont="1" applyFill="1"/>
    <xf numFmtId="0" fontId="15" fillId="3" borderId="0" xfId="0" applyFont="1" applyFill="1"/>
    <xf numFmtId="0" fontId="10" fillId="3" borderId="0" xfId="0" quotePrefix="1" applyFont="1" applyFill="1"/>
    <xf numFmtId="0" fontId="10" fillId="5" borderId="6" xfId="0" applyFont="1" applyFill="1" applyBorder="1"/>
    <xf numFmtId="14" fontId="10" fillId="5" borderId="6" xfId="0" applyNumberFormat="1" applyFont="1" applyFill="1" applyBorder="1"/>
    <xf numFmtId="0" fontId="20" fillId="0" borderId="1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left" vertical="center"/>
    </xf>
    <xf numFmtId="0" fontId="10" fillId="3" borderId="43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 wrapText="1"/>
    </xf>
    <xf numFmtId="0" fontId="10" fillId="3" borderId="53" xfId="0" applyFont="1" applyFill="1" applyBorder="1" applyAlignment="1">
      <alignment horizontal="lef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 wrapText="1"/>
    </xf>
    <xf numFmtId="0" fontId="10" fillId="3" borderId="54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vertical="center"/>
    </xf>
    <xf numFmtId="0" fontId="10" fillId="3" borderId="66" xfId="0" applyFont="1" applyFill="1" applyBorder="1" applyAlignment="1">
      <alignment vertical="center"/>
    </xf>
    <xf numFmtId="0" fontId="10" fillId="3" borderId="35" xfId="0" applyFont="1" applyFill="1" applyBorder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3" borderId="58" xfId="0" applyFont="1" applyFill="1" applyBorder="1"/>
    <xf numFmtId="0" fontId="10" fillId="3" borderId="42" xfId="0" applyFont="1" applyFill="1" applyBorder="1"/>
    <xf numFmtId="0" fontId="10" fillId="3" borderId="42" xfId="0" applyFont="1" applyFill="1" applyBorder="1" applyAlignment="1">
      <alignment wrapText="1"/>
    </xf>
    <xf numFmtId="0" fontId="10" fillId="3" borderId="15" xfId="0" applyFont="1" applyFill="1" applyBorder="1"/>
    <xf numFmtId="0" fontId="10" fillId="3" borderId="43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6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/>
    <xf numFmtId="0" fontId="20" fillId="0" borderId="5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0" fillId="3" borderId="14" xfId="0" applyFont="1" applyFill="1" applyBorder="1"/>
    <xf numFmtId="0" fontId="10" fillId="3" borderId="39" xfId="0" applyFont="1" applyFill="1" applyBorder="1" applyAlignment="1">
      <alignment horizontal="left" vertical="center"/>
    </xf>
    <xf numFmtId="165" fontId="10" fillId="2" borderId="23" xfId="0" applyNumberFormat="1" applyFont="1" applyFill="1" applyBorder="1" applyAlignment="1">
      <alignment horizontal="left" vertical="center"/>
    </xf>
    <xf numFmtId="165" fontId="10" fillId="2" borderId="24" xfId="0" applyNumberFormat="1" applyFont="1" applyFill="1" applyBorder="1" applyAlignment="1">
      <alignment horizontal="left" vertical="center"/>
    </xf>
    <xf numFmtId="165" fontId="10" fillId="2" borderId="25" xfId="0" applyNumberFormat="1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165" fontId="10" fillId="2" borderId="16" xfId="0" applyNumberFormat="1" applyFont="1" applyFill="1" applyBorder="1" applyAlignment="1">
      <alignment horizontal="left" vertical="center"/>
    </xf>
    <xf numFmtId="165" fontId="10" fillId="2" borderId="8" xfId="0" applyNumberFormat="1" applyFont="1" applyFill="1" applyBorder="1" applyAlignment="1">
      <alignment horizontal="left" vertical="center"/>
    </xf>
    <xf numFmtId="165" fontId="10" fillId="2" borderId="17" xfId="0" applyNumberFormat="1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left" vertical="center" wrapText="1"/>
    </xf>
    <xf numFmtId="165" fontId="10" fillId="2" borderId="18" xfId="0" applyNumberFormat="1" applyFont="1" applyFill="1" applyBorder="1" applyAlignment="1">
      <alignment horizontal="left" vertical="center"/>
    </xf>
    <xf numFmtId="165" fontId="10" fillId="2" borderId="9" xfId="0" applyNumberFormat="1" applyFont="1" applyFill="1" applyBorder="1" applyAlignment="1">
      <alignment horizontal="left" vertical="center"/>
    </xf>
    <xf numFmtId="165" fontId="10" fillId="2" borderId="19" xfId="0" applyNumberFormat="1" applyFont="1" applyFill="1" applyBorder="1" applyAlignment="1">
      <alignment horizontal="left" vertical="center"/>
    </xf>
    <xf numFmtId="0" fontId="10" fillId="0" borderId="42" xfId="0" applyFont="1" applyBorder="1"/>
    <xf numFmtId="165" fontId="10" fillId="5" borderId="20" xfId="0" applyNumberFormat="1" applyFont="1" applyFill="1" applyBorder="1" applyAlignment="1">
      <alignment horizontal="left" vertical="center"/>
    </xf>
    <xf numFmtId="165" fontId="10" fillId="5" borderId="22" xfId="0" applyNumberFormat="1" applyFont="1" applyFill="1" applyBorder="1" applyAlignment="1">
      <alignment horizontal="left" vertical="center"/>
    </xf>
    <xf numFmtId="165" fontId="10" fillId="5" borderId="29" xfId="0" applyNumberFormat="1" applyFont="1" applyFill="1" applyBorder="1" applyAlignment="1">
      <alignment horizontal="left" vertical="center"/>
    </xf>
    <xf numFmtId="165" fontId="10" fillId="5" borderId="10" xfId="0" applyNumberFormat="1" applyFont="1" applyFill="1" applyBorder="1" applyAlignment="1">
      <alignment horizontal="left" vertical="center"/>
    </xf>
    <xf numFmtId="165" fontId="10" fillId="5" borderId="21" xfId="0" applyNumberFormat="1" applyFont="1" applyFill="1" applyBorder="1" applyAlignment="1">
      <alignment horizontal="left" vertical="center"/>
    </xf>
    <xf numFmtId="165" fontId="10" fillId="5" borderId="16" xfId="0" applyNumberFormat="1" applyFont="1" applyFill="1" applyBorder="1" applyAlignment="1">
      <alignment horizontal="left" vertical="center"/>
    </xf>
    <xf numFmtId="165" fontId="10" fillId="5" borderId="17" xfId="0" applyNumberFormat="1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164" fontId="10" fillId="5" borderId="18" xfId="1" applyNumberFormat="1" applyFont="1" applyFill="1" applyBorder="1" applyAlignment="1">
      <alignment horizontal="left" vertical="center"/>
    </xf>
    <xf numFmtId="164" fontId="10" fillId="5" borderId="19" xfId="1" applyNumberFormat="1" applyFont="1" applyFill="1" applyBorder="1" applyAlignment="1">
      <alignment horizontal="left" vertical="center"/>
    </xf>
    <xf numFmtId="165" fontId="10" fillId="5" borderId="11" xfId="0" applyNumberFormat="1" applyFont="1" applyFill="1" applyBorder="1" applyAlignment="1">
      <alignment horizontal="left" vertical="center"/>
    </xf>
    <xf numFmtId="165" fontId="10" fillId="5" borderId="12" xfId="0" applyNumberFormat="1" applyFont="1" applyFill="1" applyBorder="1" applyAlignment="1">
      <alignment horizontal="left" vertical="center"/>
    </xf>
    <xf numFmtId="165" fontId="10" fillId="5" borderId="13" xfId="0" applyNumberFormat="1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164" fontId="10" fillId="5" borderId="15" xfId="1" applyNumberFormat="1" applyFont="1" applyFill="1" applyBorder="1" applyAlignment="1">
      <alignment horizontal="left" vertical="center"/>
    </xf>
    <xf numFmtId="164" fontId="10" fillId="5" borderId="26" xfId="1" applyNumberFormat="1" applyFont="1" applyFill="1" applyBorder="1" applyAlignment="1">
      <alignment horizontal="left" vertical="center"/>
    </xf>
    <xf numFmtId="164" fontId="10" fillId="5" borderId="27" xfId="1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64" fontId="10" fillId="3" borderId="0" xfId="1" applyNumberFormat="1" applyFont="1" applyFill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0" fillId="3" borderId="38" xfId="0" applyFont="1" applyFill="1" applyBorder="1"/>
    <xf numFmtId="0" fontId="10" fillId="3" borderId="48" xfId="0" applyFont="1" applyFill="1" applyBorder="1"/>
    <xf numFmtId="0" fontId="10" fillId="3" borderId="62" xfId="0" applyFont="1" applyFill="1" applyBorder="1"/>
    <xf numFmtId="0" fontId="10" fillId="3" borderId="40" xfId="0" applyFont="1" applyFill="1" applyBorder="1"/>
    <xf numFmtId="0" fontId="10" fillId="3" borderId="49" xfId="0" applyFont="1" applyFill="1" applyBorder="1"/>
    <xf numFmtId="0" fontId="10" fillId="3" borderId="53" xfId="0" applyFont="1" applyFill="1" applyBorder="1"/>
    <xf numFmtId="0" fontId="10" fillId="3" borderId="63" xfId="0" applyFont="1" applyFill="1" applyBorder="1"/>
    <xf numFmtId="0" fontId="10" fillId="3" borderId="56" xfId="0" applyFont="1" applyFill="1" applyBorder="1"/>
    <xf numFmtId="0" fontId="10" fillId="3" borderId="61" xfId="0" applyFont="1" applyFill="1" applyBorder="1"/>
    <xf numFmtId="0" fontId="10" fillId="3" borderId="1" xfId="0" applyFont="1" applyFill="1" applyBorder="1" applyAlignment="1">
      <alignment horizontal="center"/>
    </xf>
    <xf numFmtId="0" fontId="10" fillId="0" borderId="33" xfId="0" applyFont="1" applyBorder="1"/>
    <xf numFmtId="0" fontId="10" fillId="3" borderId="0" xfId="0" applyFont="1" applyFill="1" applyAlignment="1">
      <alignment horizontal="center"/>
    </xf>
    <xf numFmtId="0" fontId="10" fillId="2" borderId="6" xfId="0" applyFont="1" applyFill="1" applyBorder="1"/>
    <xf numFmtId="0" fontId="8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65" xfId="0" applyFont="1" applyFill="1" applyBorder="1" applyAlignment="1">
      <alignment horizontal="left" vertical="center" wrapText="1"/>
    </xf>
    <xf numFmtId="0" fontId="10" fillId="7" borderId="0" xfId="0" applyFont="1" applyFill="1"/>
    <xf numFmtId="0" fontId="0" fillId="3" borderId="0" xfId="0" applyFill="1"/>
    <xf numFmtId="0" fontId="10" fillId="3" borderId="11" xfId="0" applyFont="1" applyFill="1" applyBorder="1"/>
    <xf numFmtId="2" fontId="10" fillId="4" borderId="58" xfId="1" applyNumberFormat="1" applyFont="1" applyFill="1" applyBorder="1" applyAlignment="1">
      <alignment horizontal="left" vertical="center"/>
    </xf>
    <xf numFmtId="2" fontId="10" fillId="4" borderId="59" xfId="1" applyNumberFormat="1" applyFont="1" applyFill="1" applyBorder="1" applyAlignment="1">
      <alignment horizontal="left" vertical="center"/>
    </xf>
    <xf numFmtId="2" fontId="10" fillId="4" borderId="60" xfId="1" applyNumberFormat="1" applyFont="1" applyFill="1" applyBorder="1" applyAlignment="1">
      <alignment horizontal="left" vertical="center"/>
    </xf>
    <xf numFmtId="0" fontId="10" fillId="3" borderId="58" xfId="0" applyFont="1" applyFill="1" applyBorder="1" applyAlignment="1">
      <alignment wrapText="1"/>
    </xf>
    <xf numFmtId="0" fontId="10" fillId="3" borderId="15" xfId="0" applyFont="1" applyFill="1" applyBorder="1" applyAlignment="1">
      <alignment wrapText="1"/>
    </xf>
    <xf numFmtId="0" fontId="10" fillId="3" borderId="6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vertical="center"/>
    </xf>
    <xf numFmtId="166" fontId="10" fillId="5" borderId="11" xfId="0" applyNumberFormat="1" applyFont="1" applyFill="1" applyBorder="1" applyAlignment="1">
      <alignment horizontal="left" vertical="center"/>
    </xf>
    <xf numFmtId="166" fontId="10" fillId="5" borderId="12" xfId="0" applyNumberFormat="1" applyFont="1" applyFill="1" applyBorder="1" applyAlignment="1">
      <alignment horizontal="left" vertical="center"/>
    </xf>
    <xf numFmtId="166" fontId="10" fillId="5" borderId="13" xfId="0" applyNumberFormat="1" applyFont="1" applyFill="1" applyBorder="1" applyAlignment="1">
      <alignment horizontal="left" vertical="center"/>
    </xf>
    <xf numFmtId="0" fontId="10" fillId="3" borderId="71" xfId="0" applyFont="1" applyFill="1" applyBorder="1"/>
    <xf numFmtId="0" fontId="10" fillId="3" borderId="72" xfId="0" applyFont="1" applyFill="1" applyBorder="1"/>
    <xf numFmtId="0" fontId="10" fillId="3" borderId="62" xfId="0" applyFont="1" applyFill="1" applyBorder="1" applyAlignment="1">
      <alignment horizontal="left" vertical="center"/>
    </xf>
    <xf numFmtId="166" fontId="10" fillId="5" borderId="18" xfId="0" applyNumberFormat="1" applyFont="1" applyFill="1" applyBorder="1" applyAlignment="1">
      <alignment horizontal="left"/>
    </xf>
    <xf numFmtId="166" fontId="10" fillId="5" borderId="9" xfId="0" applyNumberFormat="1" applyFont="1" applyFill="1" applyBorder="1" applyAlignment="1">
      <alignment horizontal="left"/>
    </xf>
    <xf numFmtId="166" fontId="10" fillId="5" borderId="19" xfId="0" applyNumberFormat="1" applyFont="1" applyFill="1" applyBorder="1" applyAlignment="1">
      <alignment horizontal="left"/>
    </xf>
    <xf numFmtId="9" fontId="0" fillId="0" borderId="0" xfId="1" applyFont="1"/>
    <xf numFmtId="0" fontId="10" fillId="3" borderId="48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/>
    </xf>
    <xf numFmtId="0" fontId="10" fillId="3" borderId="0" xfId="0" quotePrefix="1" applyFont="1" applyFill="1" applyAlignment="1">
      <alignment horizontal="left"/>
    </xf>
    <xf numFmtId="2" fontId="10" fillId="0" borderId="0" xfId="0" applyNumberFormat="1" applyFont="1"/>
    <xf numFmtId="0" fontId="10" fillId="3" borderId="6" xfId="0" applyFont="1" applyFill="1" applyBorder="1"/>
    <xf numFmtId="0" fontId="10" fillId="3" borderId="7" xfId="0" applyFont="1" applyFill="1" applyBorder="1"/>
    <xf numFmtId="1" fontId="10" fillId="2" borderId="11" xfId="1" applyNumberFormat="1" applyFont="1" applyFill="1" applyBorder="1" applyAlignment="1">
      <alignment horizontal="left" vertical="center"/>
    </xf>
    <xf numFmtId="1" fontId="10" fillId="2" borderId="12" xfId="1" applyNumberFormat="1" applyFont="1" applyFill="1" applyBorder="1" applyAlignment="1">
      <alignment horizontal="left" vertical="center"/>
    </xf>
    <xf numFmtId="1" fontId="10" fillId="2" borderId="13" xfId="1" applyNumberFormat="1" applyFont="1" applyFill="1" applyBorder="1" applyAlignment="1">
      <alignment horizontal="left" vertical="center"/>
    </xf>
    <xf numFmtId="166" fontId="10" fillId="0" borderId="0" xfId="0" applyNumberFormat="1" applyFont="1"/>
    <xf numFmtId="165" fontId="10" fillId="4" borderId="23" xfId="0" applyNumberFormat="1" applyFont="1" applyFill="1" applyBorder="1" applyAlignment="1">
      <alignment horizontal="left" vertical="center"/>
    </xf>
    <xf numFmtId="165" fontId="10" fillId="4" borderId="24" xfId="0" applyNumberFormat="1" applyFont="1" applyFill="1" applyBorder="1" applyAlignment="1">
      <alignment horizontal="left" vertical="center"/>
    </xf>
    <xf numFmtId="165" fontId="10" fillId="4" borderId="25" xfId="0" applyNumberFormat="1" applyFont="1" applyFill="1" applyBorder="1" applyAlignment="1">
      <alignment horizontal="left" vertical="center"/>
    </xf>
    <xf numFmtId="3" fontId="10" fillId="4" borderId="16" xfId="0" applyNumberFormat="1" applyFont="1" applyFill="1" applyBorder="1" applyAlignment="1">
      <alignment horizontal="left" vertical="center"/>
    </xf>
    <xf numFmtId="3" fontId="10" fillId="4" borderId="8" xfId="0" applyNumberFormat="1" applyFont="1" applyFill="1" applyBorder="1" applyAlignment="1">
      <alignment horizontal="left" vertical="center"/>
    </xf>
    <xf numFmtId="3" fontId="10" fillId="4" borderId="17" xfId="0" applyNumberFormat="1" applyFont="1" applyFill="1" applyBorder="1" applyAlignment="1">
      <alignment horizontal="left" vertical="center"/>
    </xf>
    <xf numFmtId="3" fontId="10" fillId="7" borderId="14" xfId="0" applyNumberFormat="1" applyFont="1" applyFill="1" applyBorder="1" applyAlignment="1">
      <alignment horizontal="left" vertical="center"/>
    </xf>
    <xf numFmtId="9" fontId="10" fillId="4" borderId="34" xfId="1" applyFont="1" applyFill="1" applyBorder="1" applyAlignment="1">
      <alignment horizontal="left" vertical="center"/>
    </xf>
    <xf numFmtId="9" fontId="10" fillId="4" borderId="73" xfId="1" applyFont="1" applyFill="1" applyBorder="1" applyAlignment="1">
      <alignment horizontal="left" vertical="center"/>
    </xf>
    <xf numFmtId="165" fontId="10" fillId="4" borderId="68" xfId="0" applyNumberFormat="1" applyFont="1" applyFill="1" applyBorder="1" applyAlignment="1">
      <alignment horizontal="left" vertical="center"/>
    </xf>
    <xf numFmtId="165" fontId="10" fillId="4" borderId="69" xfId="0" applyNumberFormat="1" applyFont="1" applyFill="1" applyBorder="1" applyAlignment="1">
      <alignment horizontal="left" vertical="center"/>
    </xf>
    <xf numFmtId="165" fontId="10" fillId="4" borderId="15" xfId="0" applyNumberFormat="1" applyFont="1" applyFill="1" applyBorder="1" applyAlignment="1">
      <alignment horizontal="left" vertical="center"/>
    </xf>
    <xf numFmtId="165" fontId="10" fillId="4" borderId="28" xfId="0" applyNumberFormat="1" applyFont="1" applyFill="1" applyBorder="1" applyAlignment="1">
      <alignment horizontal="left" vertical="center"/>
    </xf>
    <xf numFmtId="165" fontId="10" fillId="4" borderId="7" xfId="0" applyNumberFormat="1" applyFont="1" applyFill="1" applyBorder="1" applyAlignment="1">
      <alignment horizontal="left" vertical="center"/>
    </xf>
    <xf numFmtId="164" fontId="10" fillId="5" borderId="9" xfId="1" applyNumberFormat="1" applyFont="1" applyFill="1" applyBorder="1" applyAlignment="1">
      <alignment horizontal="left" vertical="center"/>
    </xf>
    <xf numFmtId="165" fontId="10" fillId="4" borderId="22" xfId="0" applyNumberFormat="1" applyFont="1" applyFill="1" applyBorder="1" applyAlignment="1">
      <alignment horizontal="left" vertical="center"/>
    </xf>
    <xf numFmtId="165" fontId="10" fillId="4" borderId="10" xfId="0" applyNumberFormat="1" applyFont="1" applyFill="1" applyBorder="1" applyAlignment="1">
      <alignment horizontal="left" vertical="center"/>
    </xf>
    <xf numFmtId="165" fontId="10" fillId="4" borderId="21" xfId="0" applyNumberFormat="1" applyFont="1" applyFill="1" applyBorder="1" applyAlignment="1">
      <alignment horizontal="left" vertical="center"/>
    </xf>
    <xf numFmtId="165" fontId="10" fillId="4" borderId="55" xfId="0" applyNumberFormat="1" applyFont="1" applyFill="1" applyBorder="1" applyAlignment="1">
      <alignment horizontal="left" vertical="center"/>
    </xf>
    <xf numFmtId="165" fontId="10" fillId="4" borderId="9" xfId="0" applyNumberFormat="1" applyFont="1" applyFill="1" applyBorder="1" applyAlignment="1">
      <alignment horizontal="left" vertical="center"/>
    </xf>
    <xf numFmtId="165" fontId="10" fillId="4" borderId="19" xfId="0" applyNumberFormat="1" applyFont="1" applyFill="1" applyBorder="1" applyAlignment="1">
      <alignment horizontal="left" vertical="center"/>
    </xf>
    <xf numFmtId="164" fontId="10" fillId="5" borderId="64" xfId="1" applyNumberFormat="1" applyFont="1" applyFill="1" applyBorder="1" applyAlignment="1">
      <alignment horizontal="left" vertical="center"/>
    </xf>
    <xf numFmtId="164" fontId="10" fillId="5" borderId="59" xfId="1" applyNumberFormat="1" applyFont="1" applyFill="1" applyBorder="1" applyAlignment="1">
      <alignment horizontal="left" vertical="center"/>
    </xf>
    <xf numFmtId="164" fontId="10" fillId="5" borderId="60" xfId="1" applyNumberFormat="1" applyFont="1" applyFill="1" applyBorder="1" applyAlignment="1">
      <alignment horizontal="left" vertical="center"/>
    </xf>
    <xf numFmtId="164" fontId="10" fillId="4" borderId="11" xfId="1" applyNumberFormat="1" applyFont="1" applyFill="1" applyBorder="1" applyAlignment="1">
      <alignment horizontal="left" vertical="center"/>
    </xf>
    <xf numFmtId="164" fontId="10" fillId="4" borderId="12" xfId="1" applyNumberFormat="1" applyFont="1" applyFill="1" applyBorder="1" applyAlignment="1">
      <alignment horizontal="left" vertical="center"/>
    </xf>
    <xf numFmtId="164" fontId="10" fillId="7" borderId="13" xfId="1" applyNumberFormat="1" applyFont="1" applyFill="1" applyBorder="1" applyAlignment="1">
      <alignment horizontal="left" vertical="center"/>
    </xf>
    <xf numFmtId="166" fontId="10" fillId="5" borderId="23" xfId="1" applyNumberFormat="1" applyFont="1" applyFill="1" applyBorder="1" applyAlignment="1">
      <alignment horizontal="left" vertical="center"/>
    </xf>
    <xf numFmtId="166" fontId="10" fillId="5" borderId="74" xfId="1" applyNumberFormat="1" applyFont="1" applyFill="1" applyBorder="1" applyAlignment="1">
      <alignment horizontal="left" vertical="center"/>
    </xf>
    <xf numFmtId="166" fontId="10" fillId="5" borderId="75" xfId="1" applyNumberFormat="1" applyFont="1" applyFill="1" applyBorder="1" applyAlignment="1">
      <alignment horizontal="left" vertical="center"/>
    </xf>
    <xf numFmtId="166" fontId="10" fillId="5" borderId="24" xfId="1" applyNumberFormat="1" applyFont="1" applyFill="1" applyBorder="1" applyAlignment="1">
      <alignment horizontal="left" vertical="center"/>
    </xf>
    <xf numFmtId="166" fontId="10" fillId="5" borderId="25" xfId="1" applyNumberFormat="1" applyFont="1" applyFill="1" applyBorder="1" applyAlignment="1">
      <alignment horizontal="left" vertical="center"/>
    </xf>
    <xf numFmtId="166" fontId="10" fillId="5" borderId="20" xfId="1" applyNumberFormat="1" applyFont="1" applyFill="1" applyBorder="1" applyAlignment="1">
      <alignment horizontal="left" vertical="center"/>
    </xf>
    <xf numFmtId="166" fontId="10" fillId="5" borderId="10" xfId="1" applyNumberFormat="1" applyFont="1" applyFill="1" applyBorder="1" applyAlignment="1">
      <alignment horizontal="left" vertical="center"/>
    </xf>
    <xf numFmtId="166" fontId="10" fillId="5" borderId="21" xfId="1" applyNumberFormat="1" applyFont="1" applyFill="1" applyBorder="1" applyAlignment="1">
      <alignment horizontal="left" vertical="center"/>
    </xf>
    <xf numFmtId="164" fontId="10" fillId="5" borderId="20" xfId="1" applyNumberFormat="1" applyFont="1" applyFill="1" applyBorder="1" applyAlignment="1">
      <alignment horizontal="left" vertical="center"/>
    </xf>
    <xf numFmtId="164" fontId="10" fillId="5" borderId="10" xfId="1" applyNumberFormat="1" applyFont="1" applyFill="1" applyBorder="1" applyAlignment="1">
      <alignment horizontal="left" vertical="center"/>
    </xf>
    <xf numFmtId="164" fontId="10" fillId="5" borderId="21" xfId="1" applyNumberFormat="1" applyFont="1" applyFill="1" applyBorder="1" applyAlignment="1">
      <alignment horizontal="left" vertical="center"/>
    </xf>
    <xf numFmtId="0" fontId="12" fillId="0" borderId="0" xfId="0" applyFont="1"/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164" fontId="10" fillId="5" borderId="16" xfId="1" applyNumberFormat="1" applyFont="1" applyFill="1" applyBorder="1" applyAlignment="1">
      <alignment horizontal="left" vertical="center"/>
    </xf>
    <xf numFmtId="164" fontId="10" fillId="5" borderId="8" xfId="1" applyNumberFormat="1" applyFont="1" applyFill="1" applyBorder="1" applyAlignment="1">
      <alignment horizontal="left" vertical="center"/>
    </xf>
    <xf numFmtId="164" fontId="10" fillId="5" borderId="17" xfId="1" applyNumberFormat="1" applyFont="1" applyFill="1" applyBorder="1" applyAlignment="1">
      <alignment horizontal="left" vertical="center"/>
    </xf>
    <xf numFmtId="165" fontId="10" fillId="5" borderId="23" xfId="0" applyNumberFormat="1" applyFont="1" applyFill="1" applyBorder="1" applyAlignment="1">
      <alignment horizontal="left" vertical="center"/>
    </xf>
    <xf numFmtId="165" fontId="10" fillId="5" borderId="24" xfId="0" applyNumberFormat="1" applyFont="1" applyFill="1" applyBorder="1" applyAlignment="1">
      <alignment horizontal="left" vertical="center"/>
    </xf>
    <xf numFmtId="165" fontId="10" fillId="5" borderId="25" xfId="0" applyNumberFormat="1" applyFont="1" applyFill="1" applyBorder="1" applyAlignment="1">
      <alignment horizontal="left" vertical="center"/>
    </xf>
    <xf numFmtId="3" fontId="10" fillId="5" borderId="18" xfId="0" applyNumberFormat="1" applyFont="1" applyFill="1" applyBorder="1" applyAlignment="1">
      <alignment horizontal="left" vertical="center"/>
    </xf>
    <xf numFmtId="3" fontId="10" fillId="5" borderId="9" xfId="0" applyNumberFormat="1" applyFont="1" applyFill="1" applyBorder="1" applyAlignment="1">
      <alignment horizontal="left" vertical="center"/>
    </xf>
    <xf numFmtId="3" fontId="10" fillId="5" borderId="19" xfId="0" applyNumberFormat="1" applyFont="1" applyFill="1" applyBorder="1" applyAlignment="1">
      <alignment horizontal="left" vertical="center"/>
    </xf>
    <xf numFmtId="166" fontId="10" fillId="5" borderId="16" xfId="0" applyNumberFormat="1" applyFont="1" applyFill="1" applyBorder="1" applyAlignment="1">
      <alignment horizontal="left" vertical="center"/>
    </xf>
    <xf numFmtId="166" fontId="10" fillId="5" borderId="8" xfId="0" applyNumberFormat="1" applyFont="1" applyFill="1" applyBorder="1" applyAlignment="1">
      <alignment horizontal="left" vertical="center"/>
    </xf>
    <xf numFmtId="166" fontId="10" fillId="5" borderId="17" xfId="0" applyNumberFormat="1" applyFont="1" applyFill="1" applyBorder="1" applyAlignment="1">
      <alignment horizontal="left" vertical="center"/>
    </xf>
    <xf numFmtId="164" fontId="10" fillId="5" borderId="23" xfId="1" applyNumberFormat="1" applyFont="1" applyFill="1" applyBorder="1" applyAlignment="1">
      <alignment horizontal="left" vertical="center"/>
    </xf>
    <xf numFmtId="164" fontId="10" fillId="5" borderId="24" xfId="1" applyNumberFormat="1" applyFont="1" applyFill="1" applyBorder="1" applyAlignment="1">
      <alignment horizontal="left" vertical="center"/>
    </xf>
    <xf numFmtId="164" fontId="10" fillId="5" borderId="25" xfId="1" applyNumberFormat="1" applyFont="1" applyFill="1" applyBorder="1" applyAlignment="1">
      <alignment horizontal="left" vertical="center"/>
    </xf>
    <xf numFmtId="165" fontId="10" fillId="5" borderId="18" xfId="0" applyNumberFormat="1" applyFont="1" applyFill="1" applyBorder="1" applyAlignment="1">
      <alignment horizontal="left" vertical="center"/>
    </xf>
    <xf numFmtId="165" fontId="10" fillId="5" borderId="9" xfId="0" applyNumberFormat="1" applyFont="1" applyFill="1" applyBorder="1" applyAlignment="1">
      <alignment horizontal="left" vertical="center"/>
    </xf>
    <xf numFmtId="165" fontId="10" fillId="5" borderId="19" xfId="0" applyNumberFormat="1" applyFont="1" applyFill="1" applyBorder="1" applyAlignment="1">
      <alignment horizontal="left" vertical="center"/>
    </xf>
    <xf numFmtId="9" fontId="10" fillId="6" borderId="11" xfId="1" applyFont="1" applyFill="1" applyBorder="1" applyAlignment="1">
      <alignment horizontal="left" vertical="center"/>
    </xf>
    <xf numFmtId="9" fontId="10" fillId="6" borderId="12" xfId="1" applyFont="1" applyFill="1" applyBorder="1" applyAlignment="1">
      <alignment horizontal="left" vertical="center"/>
    </xf>
    <xf numFmtId="9" fontId="10" fillId="6" borderId="13" xfId="1" applyFont="1" applyFill="1" applyBorder="1" applyAlignment="1">
      <alignment horizontal="left" vertical="center"/>
    </xf>
    <xf numFmtId="165" fontId="10" fillId="5" borderId="8" xfId="0" applyNumberFormat="1" applyFont="1" applyFill="1" applyBorder="1" applyAlignment="1">
      <alignment horizontal="left" vertical="center"/>
    </xf>
    <xf numFmtId="165" fontId="10" fillId="5" borderId="76" xfId="0" applyNumberFormat="1" applyFont="1" applyFill="1" applyBorder="1" applyAlignment="1">
      <alignment horizontal="left" vertical="center"/>
    </xf>
    <xf numFmtId="9" fontId="10" fillId="5" borderId="16" xfId="1" applyFont="1" applyFill="1" applyBorder="1" applyAlignment="1">
      <alignment horizontal="left" vertical="center"/>
    </xf>
    <xf numFmtId="9" fontId="10" fillId="5" borderId="8" xfId="1" applyFont="1" applyFill="1" applyBorder="1" applyAlignment="1">
      <alignment horizontal="left" vertical="center"/>
    </xf>
    <xf numFmtId="165" fontId="10" fillId="5" borderId="52" xfId="0" applyNumberFormat="1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  <xf numFmtId="0" fontId="10" fillId="7" borderId="51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0" fillId="0" borderId="34" xfId="0" applyBorder="1"/>
    <xf numFmtId="0" fontId="10" fillId="0" borderId="34" xfId="0" applyFont="1" applyBorder="1"/>
    <xf numFmtId="0" fontId="10" fillId="3" borderId="77" xfId="0" applyFont="1" applyFill="1" applyBorder="1"/>
    <xf numFmtId="0" fontId="8" fillId="3" borderId="14" xfId="0" applyFont="1" applyFill="1" applyBorder="1"/>
    <xf numFmtId="0" fontId="10" fillId="3" borderId="78" xfId="0" applyFont="1" applyFill="1" applyBorder="1"/>
    <xf numFmtId="14" fontId="10" fillId="2" borderId="6" xfId="0" applyNumberFormat="1" applyFont="1" applyFill="1" applyBorder="1" applyAlignment="1" applyProtection="1">
      <alignment horizontal="left"/>
    </xf>
    <xf numFmtId="0" fontId="10" fillId="3" borderId="31" xfId="0" applyFont="1" applyFill="1" applyBorder="1" applyProtection="1"/>
    <xf numFmtId="0" fontId="10" fillId="3" borderId="1" xfId="0" applyFont="1" applyFill="1" applyBorder="1" applyProtection="1"/>
    <xf numFmtId="0" fontId="10" fillId="3" borderId="32" xfId="0" applyFont="1" applyFill="1" applyBorder="1" applyProtection="1"/>
    <xf numFmtId="0" fontId="0" fillId="0" borderId="0" xfId="0" applyProtection="1"/>
    <xf numFmtId="0" fontId="10" fillId="3" borderId="33" xfId="0" applyFont="1" applyFill="1" applyBorder="1" applyProtection="1"/>
    <xf numFmtId="0" fontId="10" fillId="3" borderId="0" xfId="0" applyFont="1" applyFill="1" applyProtection="1"/>
    <xf numFmtId="0" fontId="10" fillId="3" borderId="34" xfId="0" applyFont="1" applyFill="1" applyBorder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Protection="1"/>
    <xf numFmtId="0" fontId="9" fillId="3" borderId="0" xfId="0" applyFont="1" applyFill="1" applyProtection="1"/>
    <xf numFmtId="0" fontId="11" fillId="3" borderId="0" xfId="0" applyFont="1" applyFill="1" applyProtection="1"/>
    <xf numFmtId="0" fontId="14" fillId="3" borderId="0" xfId="0" applyFont="1" applyFill="1" applyProtection="1"/>
    <xf numFmtId="0" fontId="10" fillId="4" borderId="0" xfId="0" applyFont="1" applyFill="1" applyProtection="1"/>
    <xf numFmtId="0" fontId="10" fillId="5" borderId="0" xfId="0" applyFont="1" applyFill="1" applyProtection="1"/>
    <xf numFmtId="0" fontId="10" fillId="6" borderId="0" xfId="0" applyFont="1" applyFill="1" applyProtection="1"/>
    <xf numFmtId="0" fontId="10" fillId="7" borderId="0" xfId="0" applyFont="1" applyFill="1" applyProtection="1"/>
    <xf numFmtId="0" fontId="10" fillId="0" borderId="35" xfId="0" applyFont="1" applyBorder="1" applyProtection="1"/>
    <xf numFmtId="0" fontId="10" fillId="3" borderId="2" xfId="0" applyFont="1" applyFill="1" applyBorder="1" applyProtection="1"/>
    <xf numFmtId="0" fontId="10" fillId="3" borderId="22" xfId="0" applyFont="1" applyFill="1" applyBorder="1" applyProtection="1"/>
    <xf numFmtId="0" fontId="0" fillId="0" borderId="34" xfId="0" applyBorder="1" applyProtection="1"/>
    <xf numFmtId="14" fontId="10" fillId="5" borderId="0" xfId="0" applyNumberFormat="1" applyFont="1" applyFill="1"/>
    <xf numFmtId="0" fontId="10" fillId="2" borderId="6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10" fillId="5" borderId="6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4" borderId="3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left" vertical="center" wrapText="1"/>
    </xf>
    <xf numFmtId="0" fontId="0" fillId="3" borderId="47" xfId="0" applyFill="1" applyBorder="1" applyAlignment="1">
      <alignment horizontal="left" vertical="center" wrapText="1"/>
    </xf>
    <xf numFmtId="2" fontId="10" fillId="5" borderId="58" xfId="0" applyNumberFormat="1" applyFont="1" applyFill="1" applyBorder="1" applyAlignment="1">
      <alignment horizontal="left" vertical="center"/>
    </xf>
    <xf numFmtId="2" fontId="0" fillId="5" borderId="15" xfId="0" applyNumberFormat="1" applyFill="1" applyBorder="1" applyAlignment="1">
      <alignment horizontal="left" vertical="center"/>
    </xf>
    <xf numFmtId="2" fontId="10" fillId="5" borderId="59" xfId="0" applyNumberFormat="1" applyFont="1" applyFill="1" applyBorder="1" applyAlignment="1">
      <alignment horizontal="left" vertical="center"/>
    </xf>
    <xf numFmtId="2" fontId="0" fillId="5" borderId="26" xfId="0" applyNumberFormat="1" applyFill="1" applyBorder="1" applyAlignment="1">
      <alignment horizontal="left" vertical="center"/>
    </xf>
    <xf numFmtId="2" fontId="10" fillId="5" borderId="60" xfId="0" applyNumberFormat="1" applyFont="1" applyFill="1" applyBorder="1" applyAlignment="1">
      <alignment horizontal="left" vertical="center"/>
    </xf>
    <xf numFmtId="2" fontId="0" fillId="5" borderId="27" xfId="0" applyNumberForma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3" borderId="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64" fontId="10" fillId="5" borderId="51" xfId="1" applyNumberFormat="1" applyFont="1" applyFill="1" applyBorder="1" applyAlignment="1">
      <alignment horizontal="left" vertical="center"/>
    </xf>
    <xf numFmtId="164" fontId="10" fillId="5" borderId="14" xfId="1" applyNumberFormat="1" applyFont="1" applyFill="1" applyBorder="1" applyAlignment="1">
      <alignment horizontal="left" vertical="center"/>
    </xf>
    <xf numFmtId="164" fontId="10" fillId="5" borderId="15" xfId="1" applyNumberFormat="1" applyFont="1" applyFill="1" applyBorder="1" applyAlignment="1">
      <alignment horizontal="left" vertical="center"/>
    </xf>
    <xf numFmtId="164" fontId="10" fillId="5" borderId="45" xfId="1" applyNumberFormat="1" applyFont="1" applyFill="1" applyBorder="1" applyAlignment="1">
      <alignment horizontal="left" vertical="center"/>
    </xf>
    <xf numFmtId="164" fontId="10" fillId="5" borderId="36" xfId="1" applyNumberFormat="1" applyFont="1" applyFill="1" applyBorder="1" applyAlignment="1">
      <alignment horizontal="left" vertical="center"/>
    </xf>
    <xf numFmtId="164" fontId="10" fillId="5" borderId="26" xfId="1" applyNumberFormat="1" applyFont="1" applyFill="1" applyBorder="1" applyAlignment="1">
      <alignment horizontal="left" vertical="center"/>
    </xf>
    <xf numFmtId="164" fontId="10" fillId="5" borderId="32" xfId="1" applyNumberFormat="1" applyFont="1" applyFill="1" applyBorder="1" applyAlignment="1">
      <alignment horizontal="left" vertical="center"/>
    </xf>
    <xf numFmtId="164" fontId="10" fillId="5" borderId="34" xfId="1" applyNumberFormat="1" applyFont="1" applyFill="1" applyBorder="1" applyAlignment="1">
      <alignment horizontal="left" vertical="center"/>
    </xf>
    <xf numFmtId="164" fontId="10" fillId="5" borderId="28" xfId="1" applyNumberFormat="1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7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10" fontId="10" fillId="5" borderId="58" xfId="1" applyNumberFormat="1" applyFont="1" applyFill="1" applyBorder="1" applyAlignment="1">
      <alignment horizontal="left" vertical="center"/>
    </xf>
    <xf numFmtId="10" fontId="10" fillId="5" borderId="14" xfId="1" applyNumberFormat="1" applyFont="1" applyFill="1" applyBorder="1" applyAlignment="1">
      <alignment horizontal="left" vertical="center"/>
    </xf>
    <xf numFmtId="10" fontId="10" fillId="5" borderId="20" xfId="1" applyNumberFormat="1" applyFont="1" applyFill="1" applyBorder="1" applyAlignment="1">
      <alignment horizontal="left" vertical="center"/>
    </xf>
    <xf numFmtId="10" fontId="10" fillId="5" borderId="59" xfId="1" applyNumberFormat="1" applyFont="1" applyFill="1" applyBorder="1" applyAlignment="1">
      <alignment horizontal="left" vertical="center"/>
    </xf>
    <xf numFmtId="10" fontId="10" fillId="5" borderId="36" xfId="1" applyNumberFormat="1" applyFont="1" applyFill="1" applyBorder="1" applyAlignment="1">
      <alignment horizontal="left" vertical="center"/>
    </xf>
    <xf numFmtId="10" fontId="10" fillId="5" borderId="10" xfId="1" applyNumberFormat="1" applyFont="1" applyFill="1" applyBorder="1" applyAlignment="1">
      <alignment horizontal="left" vertical="center"/>
    </xf>
    <xf numFmtId="10" fontId="10" fillId="5" borderId="64" xfId="1" applyNumberFormat="1" applyFont="1" applyFill="1" applyBorder="1" applyAlignment="1">
      <alignment horizontal="left" vertical="center"/>
    </xf>
    <xf numFmtId="10" fontId="10" fillId="5" borderId="34" xfId="1" applyNumberFormat="1" applyFont="1" applyFill="1" applyBorder="1" applyAlignment="1">
      <alignment horizontal="left" vertical="center"/>
    </xf>
    <xf numFmtId="10" fontId="10" fillId="5" borderId="22" xfId="1" applyNumberFormat="1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0" fontId="10" fillId="2" borderId="66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165" fontId="10" fillId="2" borderId="51" xfId="0" applyNumberFormat="1" applyFont="1" applyFill="1" applyBorder="1" applyAlignment="1">
      <alignment horizontal="left" vertical="center"/>
    </xf>
    <xf numFmtId="165" fontId="0" fillId="2" borderId="20" xfId="0" applyNumberFormat="1" applyFill="1" applyBorder="1" applyAlignment="1">
      <alignment horizontal="left" vertical="center"/>
    </xf>
    <xf numFmtId="165" fontId="10" fillId="2" borderId="52" xfId="0" applyNumberFormat="1" applyFont="1" applyFill="1" applyBorder="1" applyAlignment="1">
      <alignment horizontal="left" vertical="center"/>
    </xf>
    <xf numFmtId="165" fontId="0" fillId="2" borderId="21" xfId="0" applyNumberForma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5" borderId="45" xfId="1" applyNumberFormat="1" applyFont="1" applyFill="1" applyBorder="1" applyAlignment="1">
      <alignment horizontal="left" vertical="center"/>
    </xf>
    <xf numFmtId="164" fontId="0" fillId="5" borderId="52" xfId="1" applyNumberFormat="1" applyFont="1" applyFill="1" applyBorder="1" applyAlignment="1">
      <alignment horizontal="left" vertical="center"/>
    </xf>
    <xf numFmtId="164" fontId="10" fillId="5" borderId="23" xfId="1" applyNumberFormat="1" applyFont="1" applyFill="1" applyBorder="1" applyAlignment="1">
      <alignment horizontal="left" vertical="center"/>
    </xf>
    <xf numFmtId="164" fontId="0" fillId="5" borderId="24" xfId="1" applyNumberFormat="1" applyFont="1" applyFill="1" applyBorder="1" applyAlignment="1">
      <alignment horizontal="left" vertical="center"/>
    </xf>
    <xf numFmtId="164" fontId="0" fillId="5" borderId="25" xfId="1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2" borderId="6" xfId="0" applyFont="1" applyFill="1" applyBorder="1" applyAlignment="1" applyProtection="1">
      <alignment horizontal="left"/>
      <protection locked="0"/>
    </xf>
    <xf numFmtId="15" fontId="10" fillId="2" borderId="6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1" fillId="2" borderId="6" xfId="2" applyFont="1" applyFill="1" applyBorder="1" applyAlignment="1">
      <alignment horizontal="left"/>
    </xf>
    <xf numFmtId="9" fontId="10" fillId="4" borderId="20" xfId="1" applyFont="1" applyFill="1" applyBorder="1" applyAlignment="1">
      <alignment horizontal="left" vertical="center"/>
    </xf>
    <xf numFmtId="9" fontId="10" fillId="4" borderId="10" xfId="1" applyFont="1" applyFill="1" applyBorder="1" applyAlignment="1">
      <alignment horizontal="left" vertical="center"/>
    </xf>
    <xf numFmtId="9" fontId="10" fillId="4" borderId="21" xfId="1" applyFont="1" applyFill="1" applyBorder="1" applyAlignment="1">
      <alignment horizontal="left" vertical="center"/>
    </xf>
    <xf numFmtId="9" fontId="10" fillId="4" borderId="18" xfId="1" applyFont="1" applyFill="1" applyBorder="1" applyAlignment="1">
      <alignment horizontal="left" vertical="center"/>
    </xf>
    <xf numFmtId="9" fontId="10" fillId="4" borderId="9" xfId="1" applyFont="1" applyFill="1" applyBorder="1" applyAlignment="1">
      <alignment horizontal="left" vertical="center"/>
    </xf>
    <xf numFmtId="9" fontId="10" fillId="4" borderId="19" xfId="1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3B7BD"/>
      <color rgb="FFE5ECED"/>
      <color rgb="FFD95D39"/>
      <color rgb="FFAC4C2F"/>
      <color rgb="FF59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9</xdr:row>
      <xdr:rowOff>28576</xdr:rowOff>
    </xdr:from>
    <xdr:to>
      <xdr:col>5</xdr:col>
      <xdr:colOff>561976</xdr:colOff>
      <xdr:row>11</xdr:row>
      <xdr:rowOff>109366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9AA18A-55E6-3223-D1BA-EA72751F4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2219326"/>
          <a:ext cx="3419476" cy="49989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2023 Theme">
  <a:themeElements>
    <a:clrScheme name="AIRB_2023">
      <a:dk1>
        <a:srgbClr val="1D1F1F"/>
      </a:dk1>
      <a:lt1>
        <a:srgbClr val="FFFFFF"/>
      </a:lt1>
      <a:dk2>
        <a:srgbClr val="3B4140"/>
      </a:dk2>
      <a:lt2>
        <a:srgbClr val="E5ECED"/>
      </a:lt2>
      <a:accent1>
        <a:srgbClr val="002D62"/>
      </a:accent1>
      <a:accent2>
        <a:srgbClr val="00798C"/>
      </a:accent2>
      <a:accent3>
        <a:srgbClr val="D95D39"/>
      </a:accent3>
      <a:accent4>
        <a:srgbClr val="93B7BD"/>
      </a:accent4>
      <a:accent5>
        <a:srgbClr val="B6C3C0"/>
      </a:accent5>
      <a:accent6>
        <a:srgbClr val="818786"/>
      </a:accent6>
      <a:hlink>
        <a:srgbClr val="AC4C2F"/>
      </a:hlink>
      <a:folHlink>
        <a:srgbClr val="D95D39"/>
      </a:folHlink>
    </a:clrScheme>
    <a:fontScheme name="Century Gothic-Palatino Linotyp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alatino Linotype" panose="0204050205050503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IntegralV7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42448713-48CF-40FF-A256-E269CDCF584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B@gov.ab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7271-CAF3-4E32-BE8F-B1ABA1FC080F}">
  <sheetPr>
    <pageSetUpPr autoPageBreaks="0" fitToPage="1"/>
  </sheetPr>
  <dimension ref="A1:H30"/>
  <sheetViews>
    <sheetView tabSelected="1" topLeftCell="A6" zoomScale="120" zoomScaleNormal="120" workbookViewId="0">
      <selection activeCell="F23" sqref="F23"/>
    </sheetView>
  </sheetViews>
  <sheetFormatPr defaultColWidth="0" defaultRowHeight="16.5" zeroHeight="1" x14ac:dyDescent="0.3"/>
  <cols>
    <col min="1" max="1" width="9" style="229" customWidth="1"/>
    <col min="2" max="2" width="21" style="229" customWidth="1"/>
    <col min="3" max="3" width="16.75" style="229" customWidth="1"/>
    <col min="4" max="6" width="9" style="229" customWidth="1"/>
    <col min="7" max="7" width="19.5" style="229" customWidth="1"/>
    <col min="8" max="8" width="9.625" style="245" customWidth="1"/>
    <col min="9" max="16384" width="9" style="229" hidden="1"/>
  </cols>
  <sheetData>
    <row r="1" spans="1:8" x14ac:dyDescent="0.3">
      <c r="A1" s="226"/>
      <c r="B1" s="227"/>
      <c r="C1" s="227"/>
      <c r="D1" s="227"/>
      <c r="E1" s="227"/>
      <c r="F1" s="227"/>
      <c r="G1" s="227"/>
      <c r="H1" s="228"/>
    </row>
    <row r="2" spans="1:8" ht="17.25" thickBot="1" x14ac:dyDescent="0.35">
      <c r="A2" s="230"/>
      <c r="B2" s="231"/>
      <c r="C2" s="231"/>
      <c r="D2" s="231"/>
      <c r="E2" s="231"/>
      <c r="F2" s="231"/>
      <c r="G2" s="225"/>
      <c r="H2" s="232"/>
    </row>
    <row r="3" spans="1:8" x14ac:dyDescent="0.3">
      <c r="A3" s="230"/>
      <c r="B3" s="231"/>
      <c r="C3" s="231"/>
      <c r="D3" s="231"/>
      <c r="E3" s="231"/>
      <c r="F3" s="231"/>
      <c r="G3" s="233" t="s">
        <v>0</v>
      </c>
      <c r="H3" s="232"/>
    </row>
    <row r="4" spans="1:8" x14ac:dyDescent="0.3">
      <c r="A4" s="230"/>
      <c r="B4" s="231"/>
      <c r="C4" s="231"/>
      <c r="D4" s="231"/>
      <c r="E4" s="231"/>
      <c r="F4" s="231"/>
      <c r="G4" s="231"/>
      <c r="H4" s="232"/>
    </row>
    <row r="5" spans="1:8" ht="17.25" thickBot="1" x14ac:dyDescent="0.35">
      <c r="A5" s="230"/>
      <c r="B5" s="247"/>
      <c r="C5" s="248"/>
      <c r="D5" s="248"/>
      <c r="E5" s="248"/>
      <c r="F5" s="248"/>
      <c r="G5" s="248"/>
      <c r="H5" s="232"/>
    </row>
    <row r="6" spans="1:8" x14ac:dyDescent="0.3">
      <c r="A6" s="230"/>
      <c r="B6" s="234" t="s">
        <v>109</v>
      </c>
      <c r="C6" s="231"/>
      <c r="D6" s="231"/>
      <c r="E6" s="231"/>
      <c r="F6" s="231"/>
      <c r="G6" s="231"/>
      <c r="H6" s="232"/>
    </row>
    <row r="7" spans="1:8" x14ac:dyDescent="0.3">
      <c r="A7" s="230"/>
      <c r="B7" s="231"/>
      <c r="C7" s="231"/>
      <c r="D7" s="231"/>
      <c r="E7" s="231"/>
      <c r="F7" s="231"/>
      <c r="G7" s="231"/>
      <c r="H7" s="232"/>
    </row>
    <row r="8" spans="1:8" ht="33.75" x14ac:dyDescent="0.5">
      <c r="A8" s="230"/>
      <c r="B8" s="235" t="s">
        <v>102</v>
      </c>
      <c r="C8" s="231"/>
      <c r="D8" s="231"/>
      <c r="E8" s="231"/>
      <c r="F8" s="231"/>
      <c r="G8" s="231"/>
      <c r="H8" s="232"/>
    </row>
    <row r="9" spans="1:8" x14ac:dyDescent="0.3">
      <c r="A9" s="230"/>
      <c r="B9" s="231"/>
      <c r="C9" s="231"/>
      <c r="D9" s="231"/>
      <c r="E9" s="231"/>
      <c r="F9" s="231"/>
      <c r="G9" s="231"/>
      <c r="H9" s="232"/>
    </row>
    <row r="10" spans="1:8" x14ac:dyDescent="0.3">
      <c r="A10" s="230"/>
      <c r="B10" s="231"/>
      <c r="C10" s="231"/>
      <c r="D10" s="231"/>
      <c r="E10" s="231"/>
      <c r="F10" s="231"/>
      <c r="G10" s="231"/>
      <c r="H10" s="232"/>
    </row>
    <row r="11" spans="1:8" x14ac:dyDescent="0.3">
      <c r="A11" s="230"/>
      <c r="B11" s="231"/>
      <c r="C11" s="231"/>
      <c r="D11" s="231"/>
      <c r="E11" s="231"/>
      <c r="F11" s="231"/>
      <c r="G11" s="231"/>
      <c r="H11" s="232"/>
    </row>
    <row r="12" spans="1:8" x14ac:dyDescent="0.3">
      <c r="A12" s="230"/>
      <c r="B12" s="231"/>
      <c r="C12" s="231"/>
      <c r="D12" s="231"/>
      <c r="E12" s="231"/>
      <c r="F12" s="231"/>
      <c r="G12" s="231"/>
      <c r="H12" s="232"/>
    </row>
    <row r="13" spans="1:8" x14ac:dyDescent="0.3">
      <c r="A13" s="230"/>
      <c r="B13" s="231"/>
      <c r="C13" s="231"/>
      <c r="D13" s="231"/>
      <c r="E13" s="231"/>
      <c r="F13" s="231"/>
      <c r="G13" s="231"/>
      <c r="H13" s="232"/>
    </row>
    <row r="14" spans="1:8" ht="20.25" x14ac:dyDescent="0.3">
      <c r="A14" s="230"/>
      <c r="B14" s="236" t="s">
        <v>31</v>
      </c>
      <c r="C14" s="231"/>
      <c r="D14" s="231"/>
      <c r="E14" s="231"/>
      <c r="F14" s="231"/>
      <c r="G14" s="231"/>
      <c r="H14" s="232"/>
    </row>
    <row r="15" spans="1:8" x14ac:dyDescent="0.3">
      <c r="A15" s="230"/>
      <c r="B15" s="231" t="s">
        <v>105</v>
      </c>
      <c r="C15" s="231"/>
      <c r="D15" s="231"/>
      <c r="E15" s="231"/>
      <c r="F15" s="231"/>
      <c r="G15" s="231"/>
      <c r="H15" s="232"/>
    </row>
    <row r="16" spans="1:8" x14ac:dyDescent="0.3">
      <c r="A16" s="230"/>
      <c r="B16" s="231" t="s">
        <v>206</v>
      </c>
      <c r="C16" s="231"/>
      <c r="D16" s="231"/>
      <c r="E16" s="231"/>
      <c r="F16" s="231"/>
      <c r="G16" s="231"/>
      <c r="H16" s="232"/>
    </row>
    <row r="17" spans="1:8" ht="18.75" customHeight="1" x14ac:dyDescent="0.3">
      <c r="A17" s="230"/>
      <c r="B17" s="231" t="s">
        <v>120</v>
      </c>
      <c r="C17" s="231"/>
      <c r="D17" s="231"/>
      <c r="E17" s="231"/>
      <c r="F17" s="231"/>
      <c r="G17" s="231"/>
      <c r="H17" s="232"/>
    </row>
    <row r="18" spans="1:8" ht="3" customHeight="1" x14ac:dyDescent="0.3">
      <c r="A18" s="230"/>
      <c r="B18" s="231"/>
      <c r="C18" s="231"/>
      <c r="D18" s="231"/>
      <c r="E18" s="231"/>
      <c r="F18" s="231"/>
      <c r="G18" s="231"/>
      <c r="H18" s="232"/>
    </row>
    <row r="19" spans="1:8" ht="20.25" x14ac:dyDescent="0.3">
      <c r="A19" s="230"/>
      <c r="B19" s="236" t="s">
        <v>32</v>
      </c>
      <c r="C19" s="231"/>
      <c r="D19" s="231"/>
      <c r="E19" s="231"/>
      <c r="F19" s="231"/>
      <c r="G19" s="231"/>
      <c r="H19" s="232"/>
    </row>
    <row r="20" spans="1:8" x14ac:dyDescent="0.3">
      <c r="A20" s="230"/>
      <c r="B20" s="237" t="s">
        <v>121</v>
      </c>
      <c r="C20" s="231"/>
      <c r="D20" s="231"/>
      <c r="E20" s="231"/>
      <c r="F20" s="231"/>
      <c r="G20" s="231"/>
      <c r="H20" s="232"/>
    </row>
    <row r="21" spans="1:8" ht="4.5" customHeight="1" x14ac:dyDescent="0.3">
      <c r="A21" s="230"/>
      <c r="B21" s="236"/>
      <c r="C21" s="231"/>
      <c r="D21" s="231"/>
      <c r="E21" s="231"/>
      <c r="F21" s="231"/>
      <c r="G21" s="231"/>
      <c r="H21" s="232"/>
    </row>
    <row r="22" spans="1:8" x14ac:dyDescent="0.3">
      <c r="A22" s="230"/>
      <c r="B22" s="238"/>
      <c r="C22" s="231" t="s">
        <v>122</v>
      </c>
      <c r="D22" s="231"/>
      <c r="E22" s="231"/>
      <c r="F22" s="231"/>
      <c r="G22" s="231"/>
      <c r="H22" s="232"/>
    </row>
    <row r="23" spans="1:8" x14ac:dyDescent="0.3">
      <c r="A23" s="230"/>
      <c r="B23" s="239"/>
      <c r="C23" s="231" t="s">
        <v>26</v>
      </c>
      <c r="D23" s="231"/>
      <c r="E23" s="231"/>
      <c r="F23" s="231"/>
      <c r="G23" s="231"/>
      <c r="H23" s="232"/>
    </row>
    <row r="24" spans="1:8" x14ac:dyDescent="0.3">
      <c r="A24" s="230"/>
      <c r="B24" s="240"/>
      <c r="C24" s="231" t="s">
        <v>27</v>
      </c>
      <c r="D24" s="231"/>
      <c r="E24" s="231"/>
      <c r="F24" s="231"/>
      <c r="G24" s="231"/>
      <c r="H24" s="232"/>
    </row>
    <row r="25" spans="1:8" ht="16.5" customHeight="1" x14ac:dyDescent="0.3">
      <c r="A25" s="230"/>
      <c r="B25" s="241"/>
      <c r="C25" s="231" t="s">
        <v>133</v>
      </c>
      <c r="D25" s="231"/>
      <c r="E25" s="231"/>
      <c r="F25" s="231"/>
      <c r="G25" s="231"/>
      <c r="H25" s="232"/>
    </row>
    <row r="26" spans="1:8" ht="20.25" x14ac:dyDescent="0.3">
      <c r="A26" s="230"/>
      <c r="B26" s="236" t="s">
        <v>23</v>
      </c>
      <c r="C26" s="231"/>
      <c r="D26" s="231"/>
      <c r="E26" s="231"/>
      <c r="F26" s="231"/>
      <c r="G26" s="231"/>
      <c r="H26" s="232"/>
    </row>
    <row r="27" spans="1:8" x14ac:dyDescent="0.3">
      <c r="A27" s="230"/>
      <c r="B27" s="231" t="s">
        <v>30</v>
      </c>
      <c r="C27" s="231"/>
      <c r="D27" s="231"/>
      <c r="E27" s="231"/>
      <c r="F27" s="231"/>
      <c r="G27" s="231"/>
      <c r="H27" s="232"/>
    </row>
    <row r="28" spans="1:8" x14ac:dyDescent="0.3">
      <c r="A28" s="230"/>
      <c r="B28" s="231" t="s">
        <v>179</v>
      </c>
      <c r="C28" s="231"/>
      <c r="D28" s="231"/>
      <c r="E28" s="231"/>
      <c r="F28" s="231"/>
      <c r="G28" s="231"/>
      <c r="H28" s="232"/>
    </row>
    <row r="29" spans="1:8" x14ac:dyDescent="0.3">
      <c r="A29" s="230"/>
      <c r="B29" s="231"/>
      <c r="C29" s="231"/>
      <c r="D29" s="231"/>
      <c r="E29" s="231"/>
      <c r="F29" s="231"/>
      <c r="G29" s="231"/>
      <c r="H29" s="232"/>
    </row>
    <row r="30" spans="1:8" x14ac:dyDescent="0.3">
      <c r="A30" s="242"/>
      <c r="B30" s="243"/>
      <c r="C30" s="243"/>
      <c r="D30" s="243"/>
      <c r="E30" s="243"/>
      <c r="F30" s="243"/>
      <c r="G30" s="243"/>
      <c r="H30" s="244"/>
    </row>
  </sheetData>
  <sheetProtection algorithmName="SHA-512" hashValue="csw13Yitlt6boapYqvP/IT9rsG58CqW9ludH8Q5ybbid59STRbBwgxwe8XNhajJ09xGfiChuITROE+DiQ9RO/w==" saltValue="sx1HXxwmcavoG8g9RQKSxA==" spinCount="100000" sheet="1" objects="1" scenarios="1"/>
  <protectedRanges>
    <protectedRange sqref="B5 G2" name="Cover"/>
  </protectedRanges>
  <mergeCells count="1">
    <mergeCell ref="B5:G5"/>
  </mergeCells>
  <hyperlinks>
    <hyperlink ref="B28" r:id="rId1" xr:uid="{478F5D54-F87B-492D-9555-ADD8A4128CAA}"/>
  </hyperlinks>
  <pageMargins left="0.7" right="0.7" top="0.75" bottom="0.75" header="0.3" footer="0.3"/>
  <pageSetup orientation="landscape" r:id="rId2"/>
  <headerFooter>
    <oddFooter>&amp;L_x000D_&amp;1#&amp;"Calibri"&amp;11&amp;K000000 Classification: Protected 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7F12-C471-41DC-8503-043BD45C2BD8}">
  <sheetPr>
    <pageSetUpPr autoPageBreaks="0" fitToPage="1"/>
  </sheetPr>
  <dimension ref="A1:I65"/>
  <sheetViews>
    <sheetView zoomScale="130" zoomScaleNormal="130" workbookViewId="0">
      <selection activeCell="E64" sqref="E64"/>
    </sheetView>
  </sheetViews>
  <sheetFormatPr defaultColWidth="0" defaultRowHeight="14.25" zeroHeight="1" x14ac:dyDescent="0.2"/>
  <cols>
    <col min="1" max="1" width="4.375" style="17" customWidth="1"/>
    <col min="2" max="2" width="16.75" style="17" customWidth="1"/>
    <col min="3" max="3" width="17.875" style="17" customWidth="1"/>
    <col min="4" max="4" width="14.5" style="17" customWidth="1"/>
    <col min="5" max="5" width="12.75" style="17" customWidth="1"/>
    <col min="6" max="6" width="14.875" style="17" customWidth="1"/>
    <col min="7" max="7" width="17" style="17" customWidth="1"/>
    <col min="8" max="8" width="21" style="221" customWidth="1"/>
    <col min="9" max="9" width="9" style="17" hidden="1" customWidth="1"/>
    <col min="10" max="16384" width="9" style="17" hidden="1"/>
  </cols>
  <sheetData>
    <row r="1" spans="1:9" s="8" customFormat="1" x14ac:dyDescent="0.2">
      <c r="A1" s="4"/>
      <c r="B1" s="5"/>
      <c r="C1" s="5"/>
      <c r="D1" s="5"/>
      <c r="E1" s="5"/>
      <c r="F1" s="5"/>
      <c r="G1" s="5"/>
      <c r="H1" s="6"/>
      <c r="I1" s="17"/>
    </row>
    <row r="2" spans="1:9" ht="15" thickBot="1" x14ac:dyDescent="0.25">
      <c r="A2" s="8"/>
      <c r="B2" s="249" t="str">
        <f>IF(Cover!B5="", "", Cover!B5)</f>
        <v/>
      </c>
      <c r="C2" s="249"/>
      <c r="D2" s="19"/>
      <c r="E2" s="19"/>
      <c r="F2" s="19"/>
      <c r="G2" s="20" t="str">
        <f>IF(Cover!G2="", "", Cover!G2)</f>
        <v/>
      </c>
      <c r="H2" s="9"/>
    </row>
    <row r="3" spans="1:9" x14ac:dyDescent="0.2">
      <c r="A3" s="8"/>
      <c r="B3" s="250" t="s">
        <v>1</v>
      </c>
      <c r="C3" s="250"/>
      <c r="D3" s="19"/>
      <c r="E3" s="19"/>
      <c r="F3" s="19"/>
      <c r="G3" s="19" t="s">
        <v>0</v>
      </c>
      <c r="H3" s="9"/>
    </row>
    <row r="4" spans="1:9" x14ac:dyDescent="0.2">
      <c r="A4" s="7"/>
      <c r="B4" s="8"/>
      <c r="C4" s="8"/>
      <c r="D4" s="8"/>
      <c r="E4" s="8"/>
      <c r="F4" s="8"/>
      <c r="G4" s="8"/>
      <c r="H4" s="9"/>
    </row>
    <row r="5" spans="1:9" ht="20.25" x14ac:dyDescent="0.3">
      <c r="A5" s="7"/>
      <c r="B5" s="10" t="s">
        <v>24</v>
      </c>
      <c r="C5" s="8"/>
      <c r="D5" s="8"/>
      <c r="E5" s="8"/>
      <c r="F5" s="8"/>
      <c r="G5" s="8"/>
      <c r="H5" s="9"/>
    </row>
    <row r="6" spans="1:9" x14ac:dyDescent="0.2">
      <c r="A6" s="7"/>
      <c r="B6" s="8" t="s">
        <v>22</v>
      </c>
      <c r="C6" s="8"/>
      <c r="D6" s="8"/>
      <c r="E6" s="8"/>
      <c r="F6" s="8"/>
      <c r="G6" s="8"/>
      <c r="H6" s="9"/>
    </row>
    <row r="7" spans="1:9" x14ac:dyDescent="0.2">
      <c r="A7" s="7"/>
      <c r="B7" s="8"/>
      <c r="C7" s="8"/>
      <c r="D7" s="8"/>
      <c r="E7" s="8"/>
      <c r="F7" s="8"/>
      <c r="G7" s="8"/>
      <c r="H7" s="9"/>
    </row>
    <row r="8" spans="1:9" x14ac:dyDescent="0.2">
      <c r="A8" s="7"/>
      <c r="B8" s="8" t="s">
        <v>79</v>
      </c>
      <c r="C8" s="8"/>
      <c r="D8" s="8"/>
      <c r="E8" s="8"/>
      <c r="F8" s="8"/>
      <c r="G8" s="8"/>
      <c r="H8" s="9"/>
    </row>
    <row r="9" spans="1:9" x14ac:dyDescent="0.2">
      <c r="A9" s="7"/>
      <c r="B9" s="8" t="s">
        <v>80</v>
      </c>
      <c r="C9" s="8"/>
      <c r="D9" s="8"/>
      <c r="E9" s="8"/>
      <c r="F9" s="8"/>
      <c r="G9" s="8"/>
      <c r="H9" s="9"/>
    </row>
    <row r="10" spans="1:9" x14ac:dyDescent="0.2">
      <c r="A10" s="7"/>
      <c r="B10" s="8"/>
      <c r="C10" s="8"/>
      <c r="D10" s="8"/>
      <c r="E10" s="8"/>
      <c r="F10" s="8"/>
      <c r="G10" s="8"/>
      <c r="H10" s="9"/>
    </row>
    <row r="11" spans="1:9" ht="15" x14ac:dyDescent="0.25">
      <c r="A11" s="7"/>
      <c r="B11" s="21" t="s">
        <v>110</v>
      </c>
      <c r="C11" s="8"/>
      <c r="D11" s="8"/>
      <c r="E11" s="8"/>
      <c r="F11" s="8"/>
      <c r="G11" s="8"/>
      <c r="H11" s="9"/>
    </row>
    <row r="12" spans="1:9" ht="17.25" customHeight="1" x14ac:dyDescent="0.25">
      <c r="A12" s="7"/>
      <c r="B12" s="21" t="s">
        <v>197</v>
      </c>
      <c r="C12" s="8"/>
      <c r="D12" s="8"/>
      <c r="E12" s="8"/>
      <c r="F12" s="8"/>
      <c r="G12" s="8"/>
      <c r="H12" s="9"/>
    </row>
    <row r="13" spans="1:9" ht="17.25" customHeight="1" x14ac:dyDescent="0.25">
      <c r="A13" s="7"/>
      <c r="B13" s="21"/>
      <c r="C13" s="8"/>
      <c r="D13" s="8"/>
      <c r="E13" s="8"/>
      <c r="F13" s="8"/>
      <c r="G13" s="8"/>
      <c r="H13" s="9"/>
    </row>
    <row r="14" spans="1:9" ht="20.25" x14ac:dyDescent="0.3">
      <c r="A14" s="7"/>
      <c r="B14" s="10" t="s">
        <v>25</v>
      </c>
      <c r="C14" s="8"/>
      <c r="D14" s="8"/>
      <c r="E14" s="8"/>
      <c r="F14" s="8"/>
      <c r="G14" s="8"/>
      <c r="H14" s="9"/>
    </row>
    <row r="15" spans="1:9" ht="15.75" x14ac:dyDescent="0.25">
      <c r="A15" s="7"/>
      <c r="B15" s="11" t="s">
        <v>123</v>
      </c>
      <c r="C15" s="8"/>
      <c r="D15" s="8"/>
      <c r="E15" s="8"/>
      <c r="F15" s="8"/>
      <c r="G15" s="8"/>
      <c r="H15" s="9"/>
    </row>
    <row r="16" spans="1:9" ht="15" x14ac:dyDescent="0.2">
      <c r="A16" s="7"/>
      <c r="B16" s="22" t="s">
        <v>100</v>
      </c>
      <c r="C16" s="8"/>
      <c r="D16" s="8"/>
      <c r="E16" s="8"/>
      <c r="F16" s="8"/>
      <c r="G16" s="8"/>
      <c r="H16" s="9"/>
    </row>
    <row r="17" spans="1:8" ht="15.75" x14ac:dyDescent="0.25">
      <c r="A17" s="7"/>
      <c r="B17" s="11"/>
      <c r="C17" s="8"/>
      <c r="D17" s="8"/>
      <c r="E17" s="8"/>
      <c r="F17" s="8"/>
      <c r="G17" s="8"/>
      <c r="H17" s="9"/>
    </row>
    <row r="18" spans="1:8" ht="15.75" x14ac:dyDescent="0.25">
      <c r="A18" s="7"/>
      <c r="B18" s="11" t="s">
        <v>124</v>
      </c>
      <c r="C18" s="8"/>
      <c r="D18" s="8"/>
      <c r="E18" s="8"/>
      <c r="F18" s="8"/>
      <c r="G18" s="8"/>
      <c r="H18" s="9"/>
    </row>
    <row r="19" spans="1:8" ht="18" x14ac:dyDescent="0.25">
      <c r="A19" s="7"/>
      <c r="B19" s="8" t="s">
        <v>198</v>
      </c>
      <c r="C19" s="8"/>
      <c r="D19" s="8"/>
      <c r="E19" s="8"/>
      <c r="F19" s="8"/>
      <c r="G19" s="8"/>
      <c r="H19" s="9"/>
    </row>
    <row r="20" spans="1:8" x14ac:dyDescent="0.2">
      <c r="A20" s="7"/>
      <c r="B20" s="8"/>
      <c r="C20" s="8"/>
      <c r="D20" s="8"/>
      <c r="E20" s="8"/>
      <c r="F20" s="8"/>
      <c r="G20" s="8"/>
      <c r="H20" s="9"/>
    </row>
    <row r="21" spans="1:8" x14ac:dyDescent="0.2">
      <c r="A21" s="7"/>
      <c r="B21" s="8" t="s">
        <v>64</v>
      </c>
      <c r="C21" s="8"/>
      <c r="D21" s="8"/>
      <c r="E21" s="8"/>
      <c r="F21" s="8"/>
      <c r="G21" s="8"/>
      <c r="H21" s="9"/>
    </row>
    <row r="22" spans="1:8" x14ac:dyDescent="0.2">
      <c r="A22" s="7"/>
      <c r="B22" s="8" t="s">
        <v>125</v>
      </c>
      <c r="C22" s="8"/>
      <c r="D22" s="8"/>
      <c r="E22" s="8"/>
      <c r="F22" s="8"/>
      <c r="G22" s="8"/>
      <c r="H22" s="9"/>
    </row>
    <row r="23" spans="1:8" x14ac:dyDescent="0.2">
      <c r="A23" s="7"/>
      <c r="B23" s="8" t="s">
        <v>126</v>
      </c>
      <c r="C23" s="8"/>
      <c r="D23" s="8"/>
      <c r="E23" s="8"/>
      <c r="F23" s="8"/>
      <c r="G23" s="8"/>
      <c r="H23" s="9"/>
    </row>
    <row r="24" spans="1:8" x14ac:dyDescent="0.2">
      <c r="A24" s="7"/>
      <c r="B24" s="23" t="s">
        <v>127</v>
      </c>
      <c r="C24" s="8"/>
      <c r="D24" s="8"/>
      <c r="E24" s="8"/>
      <c r="F24" s="8"/>
      <c r="G24" s="8"/>
      <c r="H24" s="9"/>
    </row>
    <row r="25" spans="1:8" x14ac:dyDescent="0.2">
      <c r="A25" s="7"/>
      <c r="B25" s="23" t="s">
        <v>128</v>
      </c>
      <c r="C25" s="8"/>
      <c r="D25" s="8"/>
      <c r="E25" s="8"/>
      <c r="F25" s="8"/>
      <c r="G25" s="8"/>
      <c r="H25" s="9"/>
    </row>
    <row r="26" spans="1:8" x14ac:dyDescent="0.2">
      <c r="A26" s="7"/>
      <c r="B26" s="23" t="s">
        <v>129</v>
      </c>
      <c r="C26" s="8"/>
      <c r="D26" s="8"/>
      <c r="E26" s="8"/>
      <c r="F26" s="8"/>
      <c r="G26" s="8"/>
      <c r="H26" s="9"/>
    </row>
    <row r="27" spans="1:8" x14ac:dyDescent="0.2">
      <c r="A27" s="7"/>
      <c r="B27" s="23" t="s">
        <v>130</v>
      </c>
      <c r="C27" s="8"/>
      <c r="D27" s="8"/>
      <c r="E27" s="8"/>
      <c r="F27" s="8"/>
      <c r="G27" s="8"/>
      <c r="H27" s="9"/>
    </row>
    <row r="28" spans="1:8" x14ac:dyDescent="0.2">
      <c r="A28" s="7"/>
      <c r="B28" s="23"/>
      <c r="C28" s="8"/>
      <c r="D28" s="8"/>
      <c r="E28" s="8"/>
      <c r="F28" s="8"/>
      <c r="G28" s="8"/>
      <c r="H28" s="9"/>
    </row>
    <row r="29" spans="1:8" x14ac:dyDescent="0.2">
      <c r="A29" s="7"/>
      <c r="B29" s="8" t="s">
        <v>101</v>
      </c>
      <c r="C29" s="8"/>
      <c r="D29" s="8"/>
      <c r="E29" s="8"/>
      <c r="F29" s="8"/>
      <c r="G29" s="8"/>
      <c r="H29" s="9"/>
    </row>
    <row r="30" spans="1:8" ht="15" x14ac:dyDescent="0.25">
      <c r="A30" s="7"/>
      <c r="B30" s="8" t="s">
        <v>188</v>
      </c>
      <c r="C30" s="8"/>
      <c r="D30" s="8"/>
      <c r="E30" s="8"/>
      <c r="F30" s="8"/>
      <c r="G30" s="8"/>
      <c r="H30" s="9"/>
    </row>
    <row r="31" spans="1:8" ht="15" x14ac:dyDescent="0.25">
      <c r="A31" s="7"/>
      <c r="B31" s="21"/>
      <c r="C31" s="8"/>
      <c r="D31" s="8"/>
      <c r="E31" s="8"/>
      <c r="F31" s="8"/>
      <c r="G31" s="8"/>
      <c r="H31" s="9"/>
    </row>
    <row r="32" spans="1:8" x14ac:dyDescent="0.2">
      <c r="A32" s="7"/>
      <c r="B32" s="8" t="s">
        <v>82</v>
      </c>
      <c r="C32" s="8"/>
      <c r="D32" s="8"/>
      <c r="E32" s="8"/>
      <c r="F32" s="8"/>
      <c r="G32" s="8"/>
      <c r="H32" s="9"/>
    </row>
    <row r="33" spans="1:8" x14ac:dyDescent="0.2">
      <c r="A33" s="7"/>
      <c r="B33" s="8" t="s">
        <v>65</v>
      </c>
      <c r="C33" s="8"/>
      <c r="D33" s="8"/>
      <c r="E33" s="8"/>
      <c r="F33" s="8"/>
      <c r="G33" s="8"/>
      <c r="H33" s="9"/>
    </row>
    <row r="34" spans="1:8" x14ac:dyDescent="0.2">
      <c r="A34" s="7"/>
      <c r="B34" s="8"/>
      <c r="C34" s="8"/>
      <c r="D34" s="8"/>
      <c r="E34" s="8"/>
      <c r="F34" s="8"/>
      <c r="G34" s="8"/>
      <c r="H34" s="9"/>
    </row>
    <row r="35" spans="1:8" ht="15" x14ac:dyDescent="0.25">
      <c r="A35" s="7"/>
      <c r="B35" s="21" t="s">
        <v>83</v>
      </c>
      <c r="C35" s="8"/>
      <c r="D35" s="8"/>
      <c r="E35" s="8"/>
      <c r="F35" s="8"/>
      <c r="G35" s="8"/>
      <c r="H35" s="9"/>
    </row>
    <row r="36" spans="1:8" ht="15" x14ac:dyDescent="0.25">
      <c r="A36" s="7"/>
      <c r="B36" s="8" t="s">
        <v>131</v>
      </c>
      <c r="C36" s="8"/>
      <c r="D36" s="8"/>
      <c r="E36" s="8"/>
      <c r="F36" s="8"/>
      <c r="G36" s="8"/>
      <c r="H36" s="9"/>
    </row>
    <row r="37" spans="1:8" ht="7.5" customHeight="1" x14ac:dyDescent="0.2">
      <c r="A37" s="7"/>
      <c r="B37" s="8"/>
      <c r="C37" s="8"/>
      <c r="D37" s="8"/>
      <c r="E37" s="8"/>
      <c r="F37" s="8"/>
      <c r="G37" s="8"/>
      <c r="H37" s="9"/>
    </row>
    <row r="38" spans="1:8" ht="20.25" customHeight="1" x14ac:dyDescent="0.3">
      <c r="A38" s="7"/>
      <c r="B38" s="10" t="s">
        <v>192</v>
      </c>
      <c r="C38" s="8"/>
      <c r="D38" s="8"/>
      <c r="E38" s="8"/>
      <c r="F38" s="8"/>
      <c r="G38" s="8"/>
      <c r="H38" s="9"/>
    </row>
    <row r="39" spans="1:8" ht="18" customHeight="1" x14ac:dyDescent="0.2">
      <c r="A39" s="7"/>
      <c r="B39" s="8" t="s">
        <v>203</v>
      </c>
      <c r="C39" s="8"/>
      <c r="D39" s="8"/>
      <c r="E39" s="8"/>
      <c r="F39" s="8"/>
      <c r="G39" s="8"/>
      <c r="H39" s="9"/>
    </row>
    <row r="40" spans="1:8" ht="13.5" customHeight="1" x14ac:dyDescent="0.2">
      <c r="A40" s="7"/>
      <c r="B40" s="8" t="s">
        <v>193</v>
      </c>
      <c r="C40" s="8"/>
      <c r="D40" s="8"/>
      <c r="E40" s="8"/>
      <c r="F40" s="8"/>
      <c r="G40" s="8"/>
      <c r="H40" s="9"/>
    </row>
    <row r="41" spans="1:8" ht="14.25" customHeight="1" x14ac:dyDescent="0.2">
      <c r="A41" s="7"/>
      <c r="B41" s="8" t="s">
        <v>189</v>
      </c>
      <c r="C41" s="8"/>
      <c r="D41" s="8"/>
      <c r="E41" s="8"/>
      <c r="F41" s="8"/>
      <c r="G41" s="8"/>
      <c r="H41" s="9"/>
    </row>
    <row r="42" spans="1:8" ht="14.25" customHeight="1" x14ac:dyDescent="0.2">
      <c r="A42" s="7"/>
      <c r="B42" s="8" t="s">
        <v>190</v>
      </c>
      <c r="C42" s="8"/>
      <c r="D42" s="8"/>
      <c r="E42" s="8"/>
      <c r="F42" s="8"/>
      <c r="G42" s="8"/>
      <c r="H42" s="9"/>
    </row>
    <row r="43" spans="1:8" ht="14.25" customHeight="1" x14ac:dyDescent="0.2">
      <c r="A43" s="7"/>
      <c r="B43" s="8" t="s">
        <v>191</v>
      </c>
      <c r="C43" s="8"/>
      <c r="D43" s="8"/>
      <c r="E43" s="8"/>
      <c r="F43" s="8"/>
      <c r="G43" s="8"/>
      <c r="H43" s="9"/>
    </row>
    <row r="44" spans="1:8" ht="14.25" customHeight="1" x14ac:dyDescent="0.2">
      <c r="A44" s="7"/>
      <c r="B44" s="8"/>
      <c r="C44" s="8"/>
      <c r="D44" s="8"/>
      <c r="E44" s="8"/>
      <c r="F44" s="8"/>
      <c r="G44" s="8"/>
      <c r="H44" s="9"/>
    </row>
    <row r="45" spans="1:8" ht="14.25" customHeight="1" x14ac:dyDescent="0.2">
      <c r="A45" s="7"/>
      <c r="B45" s="8" t="s">
        <v>204</v>
      </c>
      <c r="C45" s="8"/>
      <c r="D45" s="8"/>
      <c r="E45" s="8"/>
      <c r="F45" s="8"/>
      <c r="G45" s="8"/>
      <c r="H45" s="9"/>
    </row>
    <row r="46" spans="1:8" ht="14.25" customHeight="1" x14ac:dyDescent="0.2">
      <c r="A46" s="7"/>
      <c r="B46" s="8"/>
      <c r="C46" s="8"/>
      <c r="D46" s="8"/>
      <c r="E46" s="8"/>
      <c r="F46" s="8"/>
      <c r="G46" s="8"/>
      <c r="H46" s="9"/>
    </row>
    <row r="47" spans="1:8" ht="20.25" x14ac:dyDescent="0.3">
      <c r="A47" s="7"/>
      <c r="B47" s="10" t="s">
        <v>35</v>
      </c>
      <c r="C47" s="8"/>
      <c r="D47" s="8"/>
      <c r="E47" s="8"/>
      <c r="F47" s="8"/>
      <c r="G47" s="8"/>
      <c r="H47" s="9"/>
    </row>
    <row r="48" spans="1:8" x14ac:dyDescent="0.2">
      <c r="A48" s="7"/>
      <c r="B48" s="8" t="s">
        <v>66</v>
      </c>
      <c r="C48" s="8"/>
      <c r="D48" s="8"/>
      <c r="E48" s="8"/>
      <c r="F48" s="8"/>
      <c r="G48" s="8"/>
      <c r="H48" s="9"/>
    </row>
    <row r="49" spans="1:8" ht="15" x14ac:dyDescent="0.25">
      <c r="A49" s="7"/>
      <c r="B49" s="21" t="s">
        <v>199</v>
      </c>
      <c r="C49" s="8"/>
      <c r="D49" s="8"/>
      <c r="E49" s="8"/>
      <c r="F49" s="8"/>
      <c r="G49" s="8"/>
      <c r="H49" s="9"/>
    </row>
    <row r="50" spans="1:8" x14ac:dyDescent="0.2">
      <c r="A50" s="7"/>
      <c r="B50" s="8"/>
      <c r="C50" s="8"/>
      <c r="D50" s="8"/>
      <c r="E50" s="8"/>
      <c r="F50" s="8"/>
      <c r="G50" s="8"/>
      <c r="H50" s="9"/>
    </row>
    <row r="51" spans="1:8" x14ac:dyDescent="0.2">
      <c r="A51" s="7"/>
      <c r="B51" s="8" t="s">
        <v>67</v>
      </c>
      <c r="C51" s="8"/>
      <c r="D51" s="8"/>
      <c r="E51" s="8"/>
      <c r="F51" s="8"/>
      <c r="G51" s="8"/>
      <c r="H51" s="9"/>
    </row>
    <row r="52" spans="1:8" x14ac:dyDescent="0.2">
      <c r="A52" s="7"/>
      <c r="B52" s="8" t="s">
        <v>34</v>
      </c>
      <c r="C52" s="8"/>
      <c r="D52" s="8"/>
      <c r="E52" s="8"/>
      <c r="F52" s="8"/>
      <c r="G52" s="8"/>
      <c r="H52" s="9"/>
    </row>
    <row r="53" spans="1:8" x14ac:dyDescent="0.2">
      <c r="A53" s="7"/>
      <c r="B53" s="8" t="s">
        <v>81</v>
      </c>
      <c r="C53" s="8"/>
      <c r="D53" s="8"/>
      <c r="E53" s="8"/>
      <c r="F53" s="8"/>
      <c r="G53" s="8"/>
      <c r="H53" s="9"/>
    </row>
    <row r="54" spans="1:8" x14ac:dyDescent="0.2">
      <c r="A54" s="7"/>
      <c r="B54" s="8" t="s">
        <v>69</v>
      </c>
      <c r="C54" s="8"/>
      <c r="D54" s="8"/>
      <c r="E54" s="8"/>
      <c r="F54" s="8"/>
      <c r="G54" s="8"/>
      <c r="H54" s="9"/>
    </row>
    <row r="55" spans="1:8" x14ac:dyDescent="0.2">
      <c r="A55" s="7"/>
      <c r="B55" s="8"/>
      <c r="C55" s="8"/>
      <c r="D55" s="8"/>
      <c r="E55" s="8"/>
      <c r="F55" s="8"/>
      <c r="G55" s="8"/>
      <c r="H55" s="9"/>
    </row>
    <row r="56" spans="1:8" x14ac:dyDescent="0.2">
      <c r="A56" s="7"/>
      <c r="B56" s="8" t="s">
        <v>68</v>
      </c>
      <c r="C56" s="8"/>
      <c r="D56" s="8"/>
      <c r="E56" s="8"/>
      <c r="F56" s="8"/>
      <c r="G56" s="8"/>
      <c r="H56" s="9"/>
    </row>
    <row r="57" spans="1:8" x14ac:dyDescent="0.2">
      <c r="A57" s="7"/>
      <c r="B57" s="8"/>
      <c r="C57" s="8"/>
      <c r="D57" s="8"/>
      <c r="E57" s="8"/>
      <c r="F57" s="8"/>
      <c r="G57" s="8"/>
      <c r="H57" s="9"/>
    </row>
    <row r="58" spans="1:8" ht="20.25" x14ac:dyDescent="0.3">
      <c r="A58" s="7"/>
      <c r="B58" s="10" t="s">
        <v>156</v>
      </c>
      <c r="C58" s="8"/>
      <c r="D58" s="8"/>
      <c r="E58" s="8"/>
      <c r="F58" s="8"/>
      <c r="G58" s="8"/>
      <c r="H58" s="9"/>
    </row>
    <row r="59" spans="1:8" x14ac:dyDescent="0.2">
      <c r="A59" s="7"/>
      <c r="B59" s="8" t="s">
        <v>160</v>
      </c>
      <c r="C59" s="8"/>
      <c r="D59" s="8"/>
      <c r="E59" s="8"/>
      <c r="F59" s="8"/>
      <c r="G59" s="8"/>
      <c r="H59" s="9"/>
    </row>
    <row r="60" spans="1:8" x14ac:dyDescent="0.2">
      <c r="A60" s="7"/>
      <c r="B60" s="134" t="s">
        <v>167</v>
      </c>
      <c r="C60" s="8"/>
      <c r="D60" s="8"/>
      <c r="E60" s="8"/>
      <c r="F60" s="8"/>
      <c r="G60" s="8"/>
      <c r="H60" s="9"/>
    </row>
    <row r="61" spans="1:8" x14ac:dyDescent="0.2">
      <c r="A61" s="7"/>
      <c r="B61" s="8" t="s">
        <v>158</v>
      </c>
      <c r="C61" s="8"/>
      <c r="D61" s="8"/>
      <c r="E61" s="8"/>
      <c r="F61" s="8"/>
      <c r="G61" s="8"/>
      <c r="H61" s="9"/>
    </row>
    <row r="62" spans="1:8" x14ac:dyDescent="0.2">
      <c r="A62" s="7"/>
      <c r="B62" s="134" t="s">
        <v>159</v>
      </c>
      <c r="C62" s="8"/>
      <c r="D62" s="8"/>
      <c r="E62" s="8"/>
      <c r="F62" s="8"/>
      <c r="G62" s="8"/>
      <c r="H62" s="9"/>
    </row>
    <row r="63" spans="1:8" x14ac:dyDescent="0.2">
      <c r="A63" s="7"/>
      <c r="B63" s="134"/>
      <c r="C63" s="8"/>
      <c r="D63" s="8"/>
      <c r="E63" s="8"/>
      <c r="F63" s="8"/>
      <c r="G63" s="8"/>
      <c r="H63" s="9"/>
    </row>
    <row r="64" spans="1:8" x14ac:dyDescent="0.2">
      <c r="A64" s="7"/>
      <c r="B64" s="134" t="s">
        <v>195</v>
      </c>
      <c r="C64" s="8"/>
      <c r="D64" s="8"/>
      <c r="E64" s="8"/>
      <c r="F64" s="8"/>
      <c r="G64" s="8"/>
      <c r="H64" s="9"/>
    </row>
    <row r="65" spans="1:8" x14ac:dyDescent="0.2">
      <c r="A65" s="41"/>
      <c r="B65" s="15"/>
      <c r="C65" s="15"/>
      <c r="D65" s="15"/>
      <c r="E65" s="15"/>
      <c r="F65" s="15"/>
      <c r="G65" s="15"/>
      <c r="H65" s="16"/>
    </row>
  </sheetData>
  <sheetProtection algorithmName="SHA-512" hashValue="YCloUaUe6Yo/qtnt1hI+pqimF71KQ5fF8fJDUKe5xizoCKa0jsdDxfWJJXN0DIyu/Khom1a5q8qv8xzumItdIA==" saltValue="C7d1LiGAdDCP+Je7oPzxcA==" spinCount="100000" sheet="1" objects="1" scenarios="1"/>
  <mergeCells count="2">
    <mergeCell ref="B2:C2"/>
    <mergeCell ref="B3:C3"/>
  </mergeCells>
  <pageMargins left="0.7" right="0.7" top="0.75" bottom="0.75" header="0.3" footer="0.3"/>
  <pageSetup scale="72" orientation="portrait" r:id="rId1"/>
  <headerFooter>
    <oddFooter>&amp;L_x000D_&amp;1#&amp;"Calibri"&amp;11&amp;K000000 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28CF-1205-4BB0-9FE4-CDC0A89C0C48}">
  <sheetPr>
    <pageSetUpPr autoPageBreaks="0" fitToPage="1"/>
  </sheetPr>
  <dimension ref="A1:I32"/>
  <sheetViews>
    <sheetView zoomScale="90" zoomScaleNormal="90" workbookViewId="0">
      <selection activeCell="D27" sqref="D27"/>
    </sheetView>
  </sheetViews>
  <sheetFormatPr defaultColWidth="0" defaultRowHeight="16.5" zeroHeight="1" x14ac:dyDescent="0.3"/>
  <cols>
    <col min="1" max="1" width="4.375" customWidth="1"/>
    <col min="2" max="2" width="40.75" customWidth="1"/>
    <col min="3" max="4" width="15.375" customWidth="1"/>
    <col min="5" max="5" width="14.5" customWidth="1"/>
    <col min="6" max="6" width="12.75" customWidth="1"/>
    <col min="7" max="7" width="14.875" customWidth="1"/>
    <col min="8" max="8" width="17" customWidth="1"/>
    <col min="9" max="9" width="9.5" style="220" customWidth="1"/>
    <col min="10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24" t="str">
        <f>IF(Cover!B5="", "", Cover!B5)</f>
        <v/>
      </c>
      <c r="C2" s="8"/>
      <c r="D2" s="8"/>
      <c r="E2" s="8"/>
      <c r="F2" s="8"/>
      <c r="G2" s="8"/>
      <c r="H2" s="25" t="str">
        <f>IF(Cover!G2="", "", Cover!G2)</f>
        <v/>
      </c>
      <c r="I2" s="9"/>
    </row>
    <row r="3" spans="1:9" x14ac:dyDescent="0.3">
      <c r="A3" s="7"/>
      <c r="B3" s="8" t="s">
        <v>1</v>
      </c>
      <c r="C3" s="8"/>
      <c r="D3" s="8"/>
      <c r="E3" s="8"/>
      <c r="F3" s="8"/>
      <c r="G3" s="8"/>
      <c r="H3" s="8" t="s">
        <v>0</v>
      </c>
      <c r="I3" s="9"/>
    </row>
    <row r="4" spans="1:9" x14ac:dyDescent="0.3">
      <c r="A4" s="7"/>
      <c r="B4" s="8"/>
      <c r="C4" s="8"/>
      <c r="D4" s="8"/>
      <c r="E4" s="8"/>
      <c r="F4" s="113"/>
      <c r="G4" s="113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113"/>
      <c r="G9" s="113"/>
      <c r="H9" s="8"/>
      <c r="I9" s="9"/>
    </row>
    <row r="10" spans="1:9" ht="22.5" x14ac:dyDescent="0.4">
      <c r="A10" s="7"/>
      <c r="B10" s="8"/>
      <c r="C10" s="8"/>
      <c r="D10" s="254" t="s">
        <v>3</v>
      </c>
      <c r="E10" s="255"/>
      <c r="F10" s="255"/>
      <c r="G10" s="255"/>
      <c r="H10" s="256"/>
      <c r="I10" s="9"/>
    </row>
    <row r="11" spans="1:9" ht="18" thickBot="1" x14ac:dyDescent="0.4">
      <c r="A11" s="7"/>
      <c r="B11" s="8"/>
      <c r="C11" s="8"/>
      <c r="D11" s="257" t="s">
        <v>43</v>
      </c>
      <c r="E11" s="258"/>
      <c r="F11" s="258"/>
      <c r="G11" s="258"/>
      <c r="H11" s="259"/>
      <c r="I11" s="9"/>
    </row>
    <row r="12" spans="1:9" ht="18.75" thickBot="1" x14ac:dyDescent="0.35">
      <c r="A12" s="7"/>
      <c r="B12" s="8"/>
      <c r="C12" s="8"/>
      <c r="D12" s="26">
        <v>2020</v>
      </c>
      <c r="E12" s="27">
        <v>2021</v>
      </c>
      <c r="F12" s="27">
        <v>2022</v>
      </c>
      <c r="G12" s="27">
        <v>2023</v>
      </c>
      <c r="H12" s="28">
        <v>2024</v>
      </c>
      <c r="I12" s="9"/>
    </row>
    <row r="13" spans="1:9" x14ac:dyDescent="0.3">
      <c r="A13" s="7"/>
      <c r="B13" s="29" t="s">
        <v>44</v>
      </c>
      <c r="C13" s="30" t="s">
        <v>4</v>
      </c>
      <c r="D13" s="142"/>
      <c r="E13" s="143"/>
      <c r="F13" s="143"/>
      <c r="G13" s="143"/>
      <c r="H13" s="144"/>
      <c r="I13" s="9"/>
    </row>
    <row r="14" spans="1:9" x14ac:dyDescent="0.3">
      <c r="A14" s="7"/>
      <c r="B14" s="31" t="s">
        <v>96</v>
      </c>
      <c r="C14" s="32" t="s">
        <v>5</v>
      </c>
      <c r="D14" s="145"/>
      <c r="E14" s="146"/>
      <c r="F14" s="146"/>
      <c r="G14" s="146"/>
      <c r="H14" s="147"/>
      <c r="I14" s="9"/>
    </row>
    <row r="15" spans="1:9" ht="17.25" thickBot="1" x14ac:dyDescent="0.35">
      <c r="A15" s="7"/>
      <c r="B15" s="31" t="s">
        <v>157</v>
      </c>
      <c r="C15" s="32" t="s">
        <v>6</v>
      </c>
      <c r="D15" s="148"/>
      <c r="E15" s="149"/>
      <c r="F15" s="149"/>
      <c r="G15" s="149"/>
      <c r="H15" s="150"/>
      <c r="I15" s="9"/>
    </row>
    <row r="16" spans="1:9" ht="17.25" customHeight="1" x14ac:dyDescent="0.3">
      <c r="A16" s="7"/>
      <c r="B16" s="33" t="s">
        <v>183</v>
      </c>
      <c r="C16" s="34" t="s">
        <v>84</v>
      </c>
      <c r="D16" s="142"/>
      <c r="E16" s="151"/>
      <c r="F16" s="151"/>
      <c r="G16" s="151"/>
      <c r="H16" s="152"/>
      <c r="I16" s="9"/>
    </row>
    <row r="17" spans="1:9" ht="17.25" thickBot="1" x14ac:dyDescent="0.35">
      <c r="A17" s="7"/>
      <c r="B17" s="31" t="s">
        <v>71</v>
      </c>
      <c r="C17" s="32" t="s">
        <v>7</v>
      </c>
      <c r="D17" s="153"/>
      <c r="E17" s="154"/>
      <c r="F17" s="154"/>
      <c r="G17" s="154"/>
      <c r="H17" s="155"/>
      <c r="I17" s="9"/>
    </row>
    <row r="18" spans="1:9" x14ac:dyDescent="0.3">
      <c r="A18" s="7"/>
      <c r="B18" s="35" t="s">
        <v>103</v>
      </c>
      <c r="C18" s="260" t="s">
        <v>169</v>
      </c>
      <c r="D18" s="262" t="str">
        <f>IFERROR(D17/D16, "")</f>
        <v/>
      </c>
      <c r="E18" s="264" t="str">
        <f>IFERROR(E17/E16, "")</f>
        <v/>
      </c>
      <c r="F18" s="264" t="str">
        <f>IFERROR(F17/F16, "")</f>
        <v/>
      </c>
      <c r="G18" s="264" t="str">
        <f>IFERROR(G17/G16, "")</f>
        <v/>
      </c>
      <c r="H18" s="266" t="str">
        <f>IFERROR(H17/H16, "")</f>
        <v/>
      </c>
      <c r="I18" s="9"/>
    </row>
    <row r="19" spans="1:9" ht="17.25" thickBot="1" x14ac:dyDescent="0.35">
      <c r="A19" s="7"/>
      <c r="B19" s="31" t="s">
        <v>104</v>
      </c>
      <c r="C19" s="261"/>
      <c r="D19" s="263"/>
      <c r="E19" s="265"/>
      <c r="F19" s="265"/>
      <c r="G19" s="265"/>
      <c r="H19" s="267"/>
      <c r="I19" s="9"/>
    </row>
    <row r="20" spans="1:9" ht="17.25" thickBot="1" x14ac:dyDescent="0.35">
      <c r="A20" s="7"/>
      <c r="B20" s="36" t="s">
        <v>70</v>
      </c>
      <c r="C20" s="37" t="s">
        <v>170</v>
      </c>
      <c r="D20" s="80" t="str">
        <f>IFERROR(D17/D13, "")</f>
        <v/>
      </c>
      <c r="E20" s="156" t="str">
        <f>IFERROR(E17/E13, "")</f>
        <v/>
      </c>
      <c r="F20" s="156" t="str">
        <f>IFERROR(F17/F13, "")</f>
        <v/>
      </c>
      <c r="G20" s="156" t="str">
        <f>IFERROR(G17/G13, "")</f>
        <v/>
      </c>
      <c r="H20" s="81" t="str">
        <f>IFERROR(H17/H13, "")</f>
        <v/>
      </c>
      <c r="I20" s="9"/>
    </row>
    <row r="21" spans="1:9" x14ac:dyDescent="0.3">
      <c r="A21" s="7"/>
      <c r="B21" s="31" t="s">
        <v>45</v>
      </c>
      <c r="C21" s="32" t="s">
        <v>11</v>
      </c>
      <c r="D21" s="157"/>
      <c r="E21" s="158"/>
      <c r="F21" s="158"/>
      <c r="G21" s="158"/>
      <c r="H21" s="159"/>
      <c r="I21" s="9"/>
    </row>
    <row r="22" spans="1:9" ht="17.25" thickBot="1" x14ac:dyDescent="0.35">
      <c r="A22" s="7"/>
      <c r="B22" s="33" t="s">
        <v>74</v>
      </c>
      <c r="C22" s="34" t="s">
        <v>143</v>
      </c>
      <c r="D22" s="160"/>
      <c r="E22" s="161"/>
      <c r="F22" s="161"/>
      <c r="G22" s="161"/>
      <c r="H22" s="162"/>
      <c r="I22" s="9"/>
    </row>
    <row r="23" spans="1:9" ht="17.25" thickBot="1" x14ac:dyDescent="0.35">
      <c r="A23" s="7"/>
      <c r="B23" s="35" t="s">
        <v>73</v>
      </c>
      <c r="C23" s="38" t="s">
        <v>171</v>
      </c>
      <c r="D23" s="163" t="str">
        <f>IFERROR((D21+D22)/D13, "")</f>
        <v/>
      </c>
      <c r="E23" s="164" t="str">
        <f>IFERROR((E21+E22)/E13, "")</f>
        <v/>
      </c>
      <c r="F23" s="164" t="str">
        <f>IFERROR((F21+F22)/F13, "")</f>
        <v/>
      </c>
      <c r="G23" s="164" t="str">
        <f>IFERROR((G21+G22)/G13, "")</f>
        <v/>
      </c>
      <c r="H23" s="165" t="str">
        <f>IFERROR((H21+H22)/H13, "")</f>
        <v/>
      </c>
      <c r="I23" s="9"/>
    </row>
    <row r="24" spans="1:9" ht="17.25" thickBot="1" x14ac:dyDescent="0.35">
      <c r="A24" s="7"/>
      <c r="B24" s="50" t="s">
        <v>132</v>
      </c>
      <c r="C24" s="111" t="s">
        <v>12</v>
      </c>
      <c r="D24" s="166"/>
      <c r="E24" s="167"/>
      <c r="F24" s="167"/>
      <c r="G24" s="167"/>
      <c r="H24" s="168"/>
      <c r="I24" s="9"/>
    </row>
    <row r="25" spans="1:9" ht="72" customHeight="1" thickBot="1" x14ac:dyDescent="0.35">
      <c r="A25" s="7"/>
      <c r="B25" s="39" t="s">
        <v>98</v>
      </c>
      <c r="C25" s="40" t="s">
        <v>19</v>
      </c>
      <c r="D25" s="251"/>
      <c r="E25" s="252"/>
      <c r="F25" s="252"/>
      <c r="G25" s="252"/>
      <c r="H25" s="253"/>
      <c r="I25" s="9"/>
    </row>
    <row r="26" spans="1:9" x14ac:dyDescent="0.3">
      <c r="A26" s="7"/>
      <c r="B26" s="8"/>
      <c r="C26" s="8"/>
      <c r="D26" s="19"/>
      <c r="E26" s="8"/>
      <c r="F26" s="8"/>
      <c r="G26" s="8"/>
      <c r="H26" s="8"/>
      <c r="I26" s="9"/>
    </row>
    <row r="27" spans="1:9" x14ac:dyDescent="0.3">
      <c r="A27" s="7"/>
      <c r="B27" s="8" t="s">
        <v>196</v>
      </c>
      <c r="C27" s="8"/>
      <c r="D27" s="19"/>
      <c r="E27" s="8"/>
      <c r="F27" s="8"/>
      <c r="G27" s="8"/>
      <c r="H27" s="8"/>
      <c r="I27" s="9"/>
    </row>
    <row r="28" spans="1:9" x14ac:dyDescent="0.3">
      <c r="A28" s="7"/>
      <c r="B28" s="8" t="s">
        <v>180</v>
      </c>
      <c r="C28" s="8"/>
      <c r="D28" s="8"/>
      <c r="E28" s="8"/>
      <c r="F28" s="8"/>
      <c r="G28" s="8"/>
      <c r="H28" s="8"/>
      <c r="I28" s="9"/>
    </row>
    <row r="29" spans="1:9" x14ac:dyDescent="0.3">
      <c r="A29" s="7"/>
      <c r="B29" s="8" t="s">
        <v>181</v>
      </c>
      <c r="C29" s="8"/>
      <c r="D29" s="8"/>
      <c r="E29" s="8"/>
      <c r="F29" s="8"/>
      <c r="G29" s="8"/>
      <c r="H29" s="8"/>
      <c r="I29" s="9"/>
    </row>
    <row r="30" spans="1:9" x14ac:dyDescent="0.3">
      <c r="A30" s="7"/>
      <c r="B30" s="8" t="s">
        <v>194</v>
      </c>
      <c r="C30" s="8"/>
      <c r="D30" s="8"/>
      <c r="E30" s="8"/>
      <c r="F30" s="8"/>
      <c r="G30" s="8"/>
      <c r="H30" s="8"/>
      <c r="I30" s="9"/>
    </row>
    <row r="31" spans="1:9" x14ac:dyDescent="0.3">
      <c r="A31" s="7"/>
      <c r="B31" s="8" t="s">
        <v>182</v>
      </c>
      <c r="C31" s="8"/>
      <c r="D31" s="8"/>
      <c r="E31" s="8"/>
      <c r="F31" s="8"/>
      <c r="G31" s="8"/>
      <c r="H31" s="8"/>
      <c r="I31" s="9"/>
    </row>
    <row r="32" spans="1:9" x14ac:dyDescent="0.3">
      <c r="A32" s="41"/>
      <c r="B32" s="15"/>
      <c r="C32" s="15"/>
      <c r="D32" s="15"/>
      <c r="E32" s="15"/>
      <c r="F32" s="15"/>
      <c r="G32" s="15"/>
      <c r="H32" s="15"/>
      <c r="I32" s="16"/>
    </row>
  </sheetData>
  <sheetProtection algorithmName="SHA-512" hashValue="qB8YgIfySsQqZnBOWVKXk9BO8JyUiXkQjYjhxzML+3SIHDHUja+SNiqMWHuHLLVeALy7l+pVBjzWgeaxNg1SWw==" saltValue="X4U72T5KLeX3Ss6kAVUtPg==" spinCount="100000" sheet="1" objects="1" scenarios="1"/>
  <protectedRanges>
    <protectedRange sqref="D13:H14 E15:H15 D16:H17 D21:H22 D24:G24 D25" name="Loss Ratio Tab"/>
  </protectedRanges>
  <mergeCells count="9">
    <mergeCell ref="D25:H25"/>
    <mergeCell ref="D10:H10"/>
    <mergeCell ref="D11:H11"/>
    <mergeCell ref="C18:C19"/>
    <mergeCell ref="D18:D19"/>
    <mergeCell ref="E18:E19"/>
    <mergeCell ref="F18:F19"/>
    <mergeCell ref="G18:G19"/>
    <mergeCell ref="H18:H19"/>
  </mergeCells>
  <pageMargins left="0.7" right="0.7" top="0.75" bottom="0.75" header="0.3" footer="0.3"/>
  <pageSetup scale="85" orientation="landscape" r:id="rId1"/>
  <headerFooter>
    <oddFooter>&amp;L_x000D_&amp;1#&amp;"Calibri"&amp;11&amp;K000000 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919F-5F71-4DB1-A520-C58D96E09DAC}">
  <sheetPr>
    <pageSetUpPr autoPageBreaks="0" fitToPage="1"/>
  </sheetPr>
  <dimension ref="A1:I27"/>
  <sheetViews>
    <sheetView zoomScale="110" zoomScaleNormal="110" workbookViewId="0">
      <selection activeCell="D26" sqref="D26"/>
    </sheetView>
  </sheetViews>
  <sheetFormatPr defaultColWidth="0" defaultRowHeight="16.5" zeroHeight="1" x14ac:dyDescent="0.3"/>
  <cols>
    <col min="1" max="1" width="9" customWidth="1"/>
    <col min="2" max="2" width="40.75" customWidth="1"/>
    <col min="3" max="3" width="15.875" bestFit="1" customWidth="1"/>
    <col min="4" max="4" width="13.75" customWidth="1"/>
    <col min="5" max="5" width="14.5" customWidth="1"/>
    <col min="6" max="6" width="12.75" customWidth="1"/>
    <col min="7" max="7" width="13.125" customWidth="1"/>
    <col min="8" max="8" width="14.75" customWidth="1"/>
    <col min="9" max="9" width="5.875" style="220" customWidth="1"/>
    <col min="10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24" t="str">
        <f>IF(Cover!B5="", "", Cover!B5)</f>
        <v/>
      </c>
      <c r="C2" s="8"/>
      <c r="D2" s="8"/>
      <c r="E2" s="8"/>
      <c r="F2" s="8"/>
      <c r="G2" s="8"/>
      <c r="H2" s="246" t="str">
        <f>IF(Cover!G2="", "", Cover!G2)</f>
        <v/>
      </c>
      <c r="I2" s="9"/>
    </row>
    <row r="3" spans="1:9" x14ac:dyDescent="0.3">
      <c r="A3" s="7"/>
      <c r="B3" s="19" t="s">
        <v>1</v>
      </c>
      <c r="C3" s="8"/>
      <c r="D3" s="8"/>
      <c r="E3" s="8"/>
      <c r="F3" s="8"/>
      <c r="G3" s="8"/>
      <c r="H3" s="19" t="s">
        <v>0</v>
      </c>
      <c r="I3" s="9"/>
    </row>
    <row r="4" spans="1:9" x14ac:dyDescent="0.3">
      <c r="A4" s="7"/>
      <c r="B4" s="8"/>
      <c r="C4" s="8"/>
      <c r="D4" s="8"/>
      <c r="E4" s="8"/>
      <c r="F4" s="8"/>
      <c r="G4" s="8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8"/>
      <c r="G9" s="8"/>
      <c r="H9" s="8"/>
      <c r="I9" s="9"/>
    </row>
    <row r="10" spans="1:9" ht="21.75" thickBot="1" x14ac:dyDescent="0.45">
      <c r="A10" s="7"/>
      <c r="B10" s="8"/>
      <c r="C10" s="8"/>
      <c r="D10" s="271" t="s">
        <v>3</v>
      </c>
      <c r="E10" s="272"/>
      <c r="F10" s="272"/>
      <c r="G10" s="272"/>
      <c r="H10" s="273"/>
      <c r="I10" s="9"/>
    </row>
    <row r="11" spans="1:9" ht="18.75" thickBot="1" x14ac:dyDescent="0.35">
      <c r="A11" s="7"/>
      <c r="B11" s="8"/>
      <c r="C11" s="8"/>
      <c r="D11" s="92">
        <v>2020</v>
      </c>
      <c r="E11" s="93">
        <v>2021</v>
      </c>
      <c r="F11" s="93">
        <v>2022</v>
      </c>
      <c r="G11" s="93">
        <v>2023</v>
      </c>
      <c r="H11" s="94">
        <v>2024</v>
      </c>
      <c r="I11" s="9"/>
    </row>
    <row r="12" spans="1:9" ht="17.25" thickBot="1" x14ac:dyDescent="0.35">
      <c r="A12" s="7"/>
      <c r="B12" s="114" t="s">
        <v>75</v>
      </c>
      <c r="C12" s="120" t="s">
        <v>4</v>
      </c>
      <c r="D12" s="115"/>
      <c r="E12" s="116"/>
      <c r="F12" s="116"/>
      <c r="G12" s="116"/>
      <c r="H12" s="117"/>
      <c r="I12" s="9"/>
    </row>
    <row r="13" spans="1:9" x14ac:dyDescent="0.3">
      <c r="A13" s="7"/>
      <c r="B13" s="95" t="s">
        <v>136</v>
      </c>
      <c r="C13" s="132" t="s">
        <v>5</v>
      </c>
      <c r="D13" s="181" t="str">
        <f>IF(D12="","",VLOOKUP(MAX(D12,1/12),'Fiera Capital Curve'!$A$4:$A$106,1,TRUE))</f>
        <v/>
      </c>
      <c r="E13" s="182" t="str">
        <f>IF(E12="","",VLOOKUP(MAX(E12,1/12),'Fiera Capital Curve'!$A$4:$A$106,1,TRUE))</f>
        <v/>
      </c>
      <c r="F13" s="182" t="str">
        <f>IF(F12="","",VLOOKUP(MAX(F12,1/12),'Fiera Capital Curve'!$A$4:$A$106,1,TRUE))</f>
        <v/>
      </c>
      <c r="G13" s="182" t="str">
        <f>IF(G12="","",VLOOKUP(MAX(G12,1/12),'Fiera Capital Curve'!$A$4:$A$106,1,TRUE))</f>
        <v/>
      </c>
      <c r="H13" s="183" t="str">
        <f>IF(H12="","",VLOOKUP(MAX(H12,1/12),'Fiera Capital Curve'!$A$4:$A$106,1,TRUE))</f>
        <v/>
      </c>
      <c r="I13" s="9"/>
    </row>
    <row r="14" spans="1:9" x14ac:dyDescent="0.3">
      <c r="A14" s="7"/>
      <c r="B14" s="98" t="s">
        <v>137</v>
      </c>
      <c r="C14" s="133" t="s">
        <v>6</v>
      </c>
      <c r="D14" s="184" t="str" cm="1">
        <f t="array" ref="D14">IF(D12="", "",  INDEX('Fiera Capital Curve'!$A$4:$A$106,_xlfn.XMATCH(D13,'Fiera Capital Curve'!$A$4:$A$106,0)+1))</f>
        <v/>
      </c>
      <c r="E14" s="185" t="str" cm="1">
        <f t="array" ref="E14">IF(E12="", "",  INDEX('Fiera Capital Curve'!$A$4:$A$106,_xlfn.XMATCH(E13,'Fiera Capital Curve'!$A$4:$A$106,0)+1))</f>
        <v/>
      </c>
      <c r="F14" s="185" t="str" cm="1">
        <f t="array" ref="F14">IF(F12="", "",  INDEX('Fiera Capital Curve'!$A$4:$A$106,_xlfn.XMATCH(F13,'Fiera Capital Curve'!$A$4:$A$106,0)+1))</f>
        <v/>
      </c>
      <c r="G14" s="185" t="str" cm="1">
        <f t="array" ref="G14">IF(G12="", "",  INDEX('Fiera Capital Curve'!$A$4:$A$106,_xlfn.XMATCH(G13,'Fiera Capital Curve'!$A$4:$A$106,0)+1))</f>
        <v/>
      </c>
      <c r="H14" s="186" t="str" cm="1">
        <f t="array" ref="H14">IF(H12="", "",  INDEX('Fiera Capital Curve'!$A$4:$A$106,_xlfn.XMATCH(H13,'Fiera Capital Curve'!$A$4:$A$106,0)+1))</f>
        <v/>
      </c>
      <c r="I14" s="9"/>
    </row>
    <row r="15" spans="1:9" x14ac:dyDescent="0.3">
      <c r="A15" s="7"/>
      <c r="B15" s="98" t="s">
        <v>138</v>
      </c>
      <c r="C15" s="133" t="s">
        <v>84</v>
      </c>
      <c r="D15" s="187" t="str" cm="1">
        <f t="array" ref="D15">IFERROR(INDEX('Fiera Capital Curve'!$B$4:$F$106,_xlfn.XMATCH(D13,'Fiera Capital Curve'!$A$4:$A$106),_xlfn.XMATCH(D$11,'Fiera Capital Curve'!$B$3:$F$3)), "")</f>
        <v/>
      </c>
      <c r="E15" s="188" t="str" cm="1">
        <f t="array" ref="E15">IFERROR(INDEX('Fiera Capital Curve'!$B$4:$F$106,_xlfn.XMATCH(E13,'Fiera Capital Curve'!$A$4:$A$106),_xlfn.XMATCH(E$11,'Fiera Capital Curve'!$B$3:$F$3)), "")</f>
        <v/>
      </c>
      <c r="F15" s="188" t="str" cm="1">
        <f t="array" ref="F15">IFERROR(INDEX('Fiera Capital Curve'!$B$4:$F$106,_xlfn.XMATCH(F13,'Fiera Capital Curve'!$A$4:$A$106),_xlfn.XMATCH(F$11,'Fiera Capital Curve'!$B$3:$F$3)), "")</f>
        <v/>
      </c>
      <c r="G15" s="188" t="str" cm="1">
        <f t="array" ref="G15">IFERROR(INDEX('Fiera Capital Curve'!$B$4:$F$106,_xlfn.XMATCH(G13,'Fiera Capital Curve'!$A$4:$A$106),_xlfn.XMATCH(G$11,'Fiera Capital Curve'!$B$3:$F$3)), "")</f>
        <v/>
      </c>
      <c r="H15" s="189" t="str" cm="1">
        <f t="array" ref="H15">IFERROR(INDEX('Fiera Capital Curve'!$B$4:$F$106,_xlfn.XMATCH(H13,'Fiera Capital Curve'!$A$4:$A$106),_xlfn.XMATCH(H$11,'Fiera Capital Curve'!$B$3:$F$3)), "")</f>
        <v/>
      </c>
      <c r="I15" s="9"/>
    </row>
    <row r="16" spans="1:9" x14ac:dyDescent="0.3">
      <c r="A16" s="7"/>
      <c r="B16" s="98" t="s">
        <v>139</v>
      </c>
      <c r="C16" s="133" t="s">
        <v>7</v>
      </c>
      <c r="D16" s="187" t="str" cm="1">
        <f t="array" ref="D16">IFERROR(INDEX('Fiera Capital Curve'!$B$4:$F$106,_xlfn.XMATCH(D14,'Fiera Capital Curve'!$A$4:$A$106),_xlfn.XMATCH(D$11,'Fiera Capital Curve'!$B$3:$F$3)), "")</f>
        <v/>
      </c>
      <c r="E16" s="188" t="str" cm="1">
        <f t="array" ref="E16">IFERROR(INDEX('Fiera Capital Curve'!$B$4:$F$106,_xlfn.XMATCH(E14,'Fiera Capital Curve'!$A$4:$A$106),_xlfn.XMATCH(E$11,'Fiera Capital Curve'!$B$3:$F$3)), "")</f>
        <v/>
      </c>
      <c r="F16" s="188" t="str" cm="1">
        <f t="array" ref="F16">IFERROR(INDEX('Fiera Capital Curve'!$B$4:$F$106,_xlfn.XMATCH(F14,'Fiera Capital Curve'!$A$4:$A$106),_xlfn.XMATCH(F$11,'Fiera Capital Curve'!$B$3:$F$3)), "")</f>
        <v/>
      </c>
      <c r="G16" s="188" t="str" cm="1">
        <f t="array" ref="G16">IFERROR(INDEX('Fiera Capital Curve'!$B$4:$F$106,_xlfn.XMATCH(G14,'Fiera Capital Curve'!$A$4:$A$106),_xlfn.XMATCH(G$11,'Fiera Capital Curve'!$B$3:$F$3)), "")</f>
        <v/>
      </c>
      <c r="H16" s="189" t="str" cm="1">
        <f t="array" ref="H16">IFERROR(INDEX('Fiera Capital Curve'!$B$4:$F$106,_xlfn.XMATCH(H14,'Fiera Capital Curve'!$A$4:$A$106),_xlfn.XMATCH(H$11,'Fiera Capital Curve'!$B$3:$F$3)), "")</f>
        <v/>
      </c>
      <c r="I16" s="57"/>
    </row>
    <row r="17" spans="1:9" x14ac:dyDescent="0.3">
      <c r="A17" s="7"/>
      <c r="B17" s="57" t="s">
        <v>176</v>
      </c>
      <c r="C17" s="285" t="s">
        <v>8</v>
      </c>
      <c r="D17" s="276" t="str" cm="1">
        <f t="array" ref="D17">IFERROR(_xlfn.IFS(D12=D13, D15, D12 &lt; 1/12, D15, TRUE, FORECAST(D12,D15:D16,D13:D14)),"")</f>
        <v/>
      </c>
      <c r="E17" s="279" t="str" cm="1">
        <f t="array" ref="E17">IFERROR(_xlfn.IFS(E12=E13, E15, E12 &lt; 1/12, E15, TRUE, FORECAST(E12,E15:E16,E13:E14)),"")</f>
        <v/>
      </c>
      <c r="F17" s="279" t="str" cm="1">
        <f t="array" ref="F17">IFERROR(_xlfn.IFS(F12=F13, F15, F12 &lt; 1/12, F15, TRUE, FORECAST(F12,F15:F16,F13:F14)),"")</f>
        <v/>
      </c>
      <c r="G17" s="279" t="str" cm="1">
        <f t="array" ref="G17">IFERROR(_xlfn.IFS(G12=G13, G15, G12 &lt; 1/12, G15, TRUE, FORECAST(G12,G15:G16,G13:G14)),"")</f>
        <v/>
      </c>
      <c r="H17" s="282" t="str" cm="1">
        <f t="array" ref="H17">IFERROR(_xlfn.IFS(H12=H13, H15, H12 &lt; 1/12, H15, TRUE, FORECAST(H12,H15:H16,H13:H14)),"")</f>
        <v/>
      </c>
      <c r="I17" s="57"/>
    </row>
    <row r="18" spans="1:9" x14ac:dyDescent="0.3">
      <c r="A18" s="7"/>
      <c r="B18" s="57" t="s">
        <v>140</v>
      </c>
      <c r="C18" s="285"/>
      <c r="D18" s="277"/>
      <c r="E18" s="280"/>
      <c r="F18" s="280"/>
      <c r="G18" s="280"/>
      <c r="H18" s="283"/>
      <c r="I18" s="57"/>
    </row>
    <row r="19" spans="1:9" ht="17.25" thickBot="1" x14ac:dyDescent="0.35">
      <c r="A19" s="7"/>
      <c r="B19" s="57" t="s">
        <v>141</v>
      </c>
      <c r="C19" s="286"/>
      <c r="D19" s="278"/>
      <c r="E19" s="281"/>
      <c r="F19" s="281"/>
      <c r="G19" s="281"/>
      <c r="H19" s="284"/>
      <c r="I19" s="57"/>
    </row>
    <row r="20" spans="1:9" ht="16.5" customHeight="1" x14ac:dyDescent="0.3">
      <c r="A20" s="7"/>
      <c r="B20" s="118" t="s">
        <v>41</v>
      </c>
      <c r="C20" s="274" t="s">
        <v>72</v>
      </c>
      <c r="D20" s="326"/>
      <c r="E20" s="327"/>
      <c r="F20" s="327"/>
      <c r="G20" s="327"/>
      <c r="H20" s="328"/>
      <c r="I20" s="9"/>
    </row>
    <row r="21" spans="1:9" ht="16.5" customHeight="1" thickBot="1" x14ac:dyDescent="0.35">
      <c r="A21" s="7"/>
      <c r="B21" s="119" t="s">
        <v>42</v>
      </c>
      <c r="C21" s="275"/>
      <c r="D21" s="329"/>
      <c r="E21" s="330"/>
      <c r="F21" s="330"/>
      <c r="G21" s="330"/>
      <c r="H21" s="331"/>
      <c r="I21" s="9"/>
    </row>
    <row r="22" spans="1:9" ht="17.25" thickBot="1" x14ac:dyDescent="0.35">
      <c r="A22" s="7"/>
      <c r="B22" s="48" t="s">
        <v>2</v>
      </c>
      <c r="C22" s="121" t="s">
        <v>142</v>
      </c>
      <c r="D22" s="122" t="str">
        <f>IFERROR(1/((1+D17)^D12), "")</f>
        <v/>
      </c>
      <c r="E22" s="123" t="str">
        <f>IFERROR(1/((1+E17)^E12), "")</f>
        <v/>
      </c>
      <c r="F22" s="123" t="str">
        <f t="shared" ref="F22:H22" si="0">IFERROR(1/((1+F17)^F12), "")</f>
        <v/>
      </c>
      <c r="G22" s="123" t="str">
        <f t="shared" si="0"/>
        <v/>
      </c>
      <c r="H22" s="124" t="str">
        <f t="shared" si="0"/>
        <v/>
      </c>
      <c r="I22" s="9"/>
    </row>
    <row r="23" spans="1:9" ht="60.75" customHeight="1" thickBot="1" x14ac:dyDescent="0.35">
      <c r="A23" s="7"/>
      <c r="B23" s="39" t="s">
        <v>98</v>
      </c>
      <c r="C23" s="40" t="s">
        <v>143</v>
      </c>
      <c r="D23" s="268"/>
      <c r="E23" s="269"/>
      <c r="F23" s="269"/>
      <c r="G23" s="269"/>
      <c r="H23" s="270"/>
      <c r="I23" s="9"/>
    </row>
    <row r="24" spans="1:9" x14ac:dyDescent="0.3">
      <c r="A24" s="7"/>
      <c r="B24" s="8"/>
      <c r="C24" s="8"/>
      <c r="D24" s="8"/>
      <c r="E24" s="8"/>
      <c r="F24" s="8"/>
      <c r="G24" s="8"/>
      <c r="H24" s="8"/>
      <c r="I24" s="9"/>
    </row>
    <row r="25" spans="1:9" x14ac:dyDescent="0.3">
      <c r="A25" s="7"/>
      <c r="B25" s="8" t="s">
        <v>144</v>
      </c>
      <c r="C25" s="8"/>
      <c r="D25" s="8"/>
      <c r="E25" s="8"/>
      <c r="F25" s="8"/>
      <c r="G25" s="8"/>
      <c r="H25" s="8"/>
      <c r="I25" s="9"/>
    </row>
    <row r="26" spans="1:9" x14ac:dyDescent="0.3">
      <c r="A26" s="7"/>
      <c r="B26" s="8" t="s">
        <v>145</v>
      </c>
      <c r="C26" s="8"/>
      <c r="D26" s="8"/>
      <c r="E26" s="8"/>
      <c r="F26" s="8"/>
      <c r="G26" s="8"/>
      <c r="H26" s="8"/>
      <c r="I26" s="9"/>
    </row>
    <row r="27" spans="1:9" x14ac:dyDescent="0.3">
      <c r="A27" s="41"/>
      <c r="B27" s="15"/>
      <c r="C27" s="15"/>
      <c r="D27" s="15"/>
      <c r="E27" s="15"/>
      <c r="F27" s="15"/>
      <c r="G27" s="15"/>
      <c r="H27" s="15"/>
      <c r="I27" s="16"/>
    </row>
  </sheetData>
  <sheetProtection algorithmName="SHA-512" hashValue="W8RRDddpPtmUK9GDJH1dM8mbY4FiG20ACO1gpJutuI/ijkvBw5qNUSy8VqXCucvmK30oZbm8pigBV3LmLsbSGA==" saltValue="mPViXN5B414y6ldHQl1GpA==" spinCount="100000" sheet="1" objects="1" scenarios="1"/>
  <protectedRanges>
    <protectedRange sqref="D12:H12 D20:H21 D23" name="Claim Discounting"/>
  </protectedRanges>
  <mergeCells count="14">
    <mergeCell ref="D23:H23"/>
    <mergeCell ref="D10:H10"/>
    <mergeCell ref="C20:C21"/>
    <mergeCell ref="D20:D21"/>
    <mergeCell ref="E20:E21"/>
    <mergeCell ref="F20:F21"/>
    <mergeCell ref="G20:G21"/>
    <mergeCell ref="H20:H21"/>
    <mergeCell ref="D17:D19"/>
    <mergeCell ref="E17:E19"/>
    <mergeCell ref="F17:F19"/>
    <mergeCell ref="G17:G19"/>
    <mergeCell ref="H17:H19"/>
    <mergeCell ref="C17:C19"/>
  </mergeCells>
  <pageMargins left="0.7" right="0.7" top="0.75" bottom="0.75" header="0.3" footer="0.3"/>
  <pageSetup scale="89" orientation="landscape" r:id="rId1"/>
  <headerFooter>
    <oddFooter>&amp;L_x000D_&amp;1#&amp;"Calibri"&amp;11&amp;K000000 Classification: Protected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4651-F0B6-4B4A-B350-EFA2B46E7885}">
  <sheetPr>
    <pageSetUpPr autoPageBreaks="0" fitToPage="1"/>
  </sheetPr>
  <dimension ref="A1:I25"/>
  <sheetViews>
    <sheetView zoomScale="110" zoomScaleNormal="110" workbookViewId="0">
      <selection activeCell="B5" sqref="B5"/>
    </sheetView>
  </sheetViews>
  <sheetFormatPr defaultColWidth="0" defaultRowHeight="16.5" zeroHeight="1" x14ac:dyDescent="0.3"/>
  <cols>
    <col min="1" max="1" width="9" customWidth="1"/>
    <col min="2" max="2" width="40.75" customWidth="1"/>
    <col min="3" max="3" width="21.75" customWidth="1"/>
    <col min="4" max="4" width="13.75" customWidth="1"/>
    <col min="5" max="5" width="14.5" customWidth="1"/>
    <col min="6" max="6" width="12.75" customWidth="1"/>
    <col min="7" max="7" width="13.125" customWidth="1"/>
    <col min="8" max="8" width="14.75" customWidth="1"/>
    <col min="9" max="9" width="5.875" style="220" customWidth="1"/>
    <col min="10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24" t="str">
        <f>IF(Cover!B5="", "", Cover!B5)</f>
        <v/>
      </c>
      <c r="C2" s="8"/>
      <c r="D2" s="8"/>
      <c r="E2" s="8"/>
      <c r="F2" s="8"/>
      <c r="G2" s="8"/>
      <c r="H2" s="20" t="str">
        <f>IF(Cover!G2="", "", Cover!G2)</f>
        <v/>
      </c>
      <c r="I2" s="9"/>
    </row>
    <row r="3" spans="1:9" x14ac:dyDescent="0.3">
      <c r="A3" s="7"/>
      <c r="B3" s="19" t="s">
        <v>1</v>
      </c>
      <c r="C3" s="8"/>
      <c r="D3" s="8"/>
      <c r="E3" s="8"/>
      <c r="F3" s="8"/>
      <c r="G3" s="8"/>
      <c r="H3" s="19" t="s">
        <v>0</v>
      </c>
      <c r="I3" s="9"/>
    </row>
    <row r="4" spans="1:9" x14ac:dyDescent="0.3">
      <c r="A4" s="7"/>
      <c r="B4" s="8"/>
      <c r="C4" s="8"/>
      <c r="D4" s="8"/>
      <c r="E4" s="8"/>
      <c r="F4" s="8"/>
      <c r="G4" s="8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8"/>
      <c r="G9" s="8"/>
      <c r="H9" s="8"/>
      <c r="I9" s="9"/>
    </row>
    <row r="10" spans="1:9" ht="21.75" thickBot="1" x14ac:dyDescent="0.45">
      <c r="A10" s="7"/>
      <c r="B10" s="8"/>
      <c r="C10" s="8"/>
      <c r="D10" s="271" t="s">
        <v>3</v>
      </c>
      <c r="E10" s="272"/>
      <c r="F10" s="272"/>
      <c r="G10" s="272"/>
      <c r="H10" s="273"/>
      <c r="I10" s="9"/>
    </row>
    <row r="11" spans="1:9" ht="18.75" thickBot="1" x14ac:dyDescent="0.35">
      <c r="A11" s="7"/>
      <c r="B11" s="136"/>
      <c r="C11" s="137"/>
      <c r="D11" s="92">
        <v>2020</v>
      </c>
      <c r="E11" s="93">
        <v>2021</v>
      </c>
      <c r="F11" s="93">
        <v>2022</v>
      </c>
      <c r="G11" s="93">
        <v>2023</v>
      </c>
      <c r="H11" s="94">
        <v>2024</v>
      </c>
      <c r="I11" s="9"/>
    </row>
    <row r="12" spans="1:9" ht="21.75" customHeight="1" thickBot="1" x14ac:dyDescent="0.35">
      <c r="A12" s="7"/>
      <c r="B12" s="47" t="s">
        <v>76</v>
      </c>
      <c r="C12" s="127" t="s">
        <v>4</v>
      </c>
      <c r="D12" s="138"/>
      <c r="E12" s="139"/>
      <c r="F12" s="139"/>
      <c r="G12" s="139"/>
      <c r="H12" s="140"/>
      <c r="I12" s="9"/>
    </row>
    <row r="13" spans="1:9" ht="21.75" customHeight="1" x14ac:dyDescent="0.3">
      <c r="A13" s="7"/>
      <c r="B13" s="95" t="s">
        <v>200</v>
      </c>
      <c r="C13" s="132" t="s">
        <v>5</v>
      </c>
      <c r="D13" s="169" t="str">
        <f>IF(D12="","",VLOOKUP(MAX(D12/365,1/12),'Fiera Capital Curve'!$A$4:$A$106,1,TRUE))</f>
        <v/>
      </c>
      <c r="E13" s="170" t="str">
        <f>IF(E12="","",VLOOKUP(MAX(E12/365,1/12),'Fiera Capital Curve'!$A$4:$A$106,1,TRUE))</f>
        <v/>
      </c>
      <c r="F13" s="171" t="str">
        <f>IF(F12="","",VLOOKUP(MAX(F12/365,1/12),'Fiera Capital Curve'!$A$4:$A$106,1,TRUE))</f>
        <v/>
      </c>
      <c r="G13" s="172" t="str">
        <f>IF(G12="","",VLOOKUP(MAX(G12/365,1/12),'Fiera Capital Curve'!$A$4:$A$106,1,TRUE))</f>
        <v/>
      </c>
      <c r="H13" s="173" t="str">
        <f>IF(H12="","",VLOOKUP(MAX(H12/365,1/12),'Fiera Capital Curve'!$A$4:$A$106,1,TRUE))</f>
        <v/>
      </c>
      <c r="I13" s="9"/>
    </row>
    <row r="14" spans="1:9" ht="21.75" customHeight="1" x14ac:dyDescent="0.3">
      <c r="A14" s="7"/>
      <c r="B14" s="98" t="s">
        <v>201</v>
      </c>
      <c r="C14" s="133" t="s">
        <v>6</v>
      </c>
      <c r="D14" s="174" t="str" cm="1">
        <f t="array" ref="D14">IF(D12="", "",  INDEX('Fiera Capital Curve'!$A$4:$A$106,_xlfn.XMATCH(D13,'Fiera Capital Curve'!$A$4:$A$106,0)+1))</f>
        <v/>
      </c>
      <c r="E14" s="175" t="str" cm="1">
        <f t="array" ref="E14">IF(E12="", "",  INDEX('Fiera Capital Curve'!$A$4:$A$106,_xlfn.XMATCH(E13,'Fiera Capital Curve'!$A$4:$A$106,0)+1))</f>
        <v/>
      </c>
      <c r="F14" s="175" t="str" cm="1">
        <f t="array" ref="F14">IF(F12="", "",  INDEX('Fiera Capital Curve'!$A$4:$A$106,_xlfn.XMATCH(F13,'Fiera Capital Curve'!$A$4:$A$106,0)+1))</f>
        <v/>
      </c>
      <c r="G14" s="175" t="str" cm="1">
        <f t="array" ref="G14">IF(G12="", "",  INDEX('Fiera Capital Curve'!$A$4:$A$106,_xlfn.XMATCH(G13,'Fiera Capital Curve'!$A$4:$A$106,0)+1))</f>
        <v/>
      </c>
      <c r="H14" s="176" t="str" cm="1">
        <f t="array" ref="H14">IF(H12="", "",  INDEX('Fiera Capital Curve'!$A$4:$A$106,_xlfn.XMATCH(H13,'Fiera Capital Curve'!$A$4:$A$106,0)+1))</f>
        <v/>
      </c>
      <c r="I14" s="9"/>
    </row>
    <row r="15" spans="1:9" ht="21.75" customHeight="1" x14ac:dyDescent="0.3">
      <c r="A15" s="7"/>
      <c r="B15" s="98" t="s">
        <v>138</v>
      </c>
      <c r="C15" s="133" t="s">
        <v>84</v>
      </c>
      <c r="D15" s="177" t="str" cm="1">
        <f t="array" ref="D15">IFERROR(INDEX('Fiera Capital Curve'!$B$4:$F$106,_xlfn.XMATCH(D13,'Fiera Capital Curve'!$A$4:$A$106),_xlfn.XMATCH(D$11,'Fiera Capital Curve'!$B$3:$F$3)), "")</f>
        <v/>
      </c>
      <c r="E15" s="178" t="str" cm="1">
        <f t="array" ref="E15">IFERROR(INDEX('Fiera Capital Curve'!$B$4:$F$106,_xlfn.XMATCH(E13,'Fiera Capital Curve'!$A$4:$A$106),_xlfn.XMATCH(E$11,'Fiera Capital Curve'!$B$3:$F$3)), "")</f>
        <v/>
      </c>
      <c r="F15" s="178" t="str" cm="1">
        <f t="array" ref="F15">IFERROR(INDEX('Fiera Capital Curve'!$B$4:$F$106,_xlfn.XMATCH(F13,'Fiera Capital Curve'!$A$4:$A$106),_xlfn.XMATCH(F$11,'Fiera Capital Curve'!$B$3:$F$3)), "")</f>
        <v/>
      </c>
      <c r="G15" s="178" t="str" cm="1">
        <f t="array" ref="G15">IFERROR(INDEX('Fiera Capital Curve'!$B$4:$F$106,_xlfn.XMATCH(G13,'Fiera Capital Curve'!$A$4:$A$106),_xlfn.XMATCH(G$11,'Fiera Capital Curve'!$B$3:$F$3)), "")</f>
        <v/>
      </c>
      <c r="H15" s="179" t="str" cm="1">
        <f t="array" ref="H15">IFERROR(INDEX('Fiera Capital Curve'!$B$4:$F$106,_xlfn.XMATCH(H13,'Fiera Capital Curve'!$A$4:$A$106),_xlfn.XMATCH(H$11,'Fiera Capital Curve'!$B$3:$F$3)), "")</f>
        <v/>
      </c>
      <c r="I15" s="9"/>
    </row>
    <row r="16" spans="1:9" ht="21.75" customHeight="1" thickBot="1" x14ac:dyDescent="0.35">
      <c r="A16" s="7"/>
      <c r="B16" s="98" t="s">
        <v>139</v>
      </c>
      <c r="C16" s="133" t="s">
        <v>7</v>
      </c>
      <c r="D16" s="87" t="str" cm="1">
        <f t="array" ref="D16">IFERROR(INDEX('Fiera Capital Curve'!$B$4:$F$106,_xlfn.XMATCH(D14,'Fiera Capital Curve'!$A$4:$A$106),_xlfn.XMATCH(D$11,'Fiera Capital Curve'!$B$3:$F$3)), "")</f>
        <v/>
      </c>
      <c r="E16" s="88" t="str" cm="1">
        <f t="array" ref="E16">IFERROR(INDEX('Fiera Capital Curve'!$B$4:$F$106,_xlfn.XMATCH(E14,'Fiera Capital Curve'!$A$4:$A$106),_xlfn.XMATCH(E$11,'Fiera Capital Curve'!$B$3:$F$3)), "")</f>
        <v/>
      </c>
      <c r="F16" s="88" t="str" cm="1">
        <f t="array" ref="F16">IFERROR(INDEX('Fiera Capital Curve'!$B$4:$F$106,_xlfn.XMATCH(F14,'Fiera Capital Curve'!$A$4:$A$106),_xlfn.XMATCH(F$11,'Fiera Capital Curve'!$B$3:$F$3)), "")</f>
        <v/>
      </c>
      <c r="G16" s="88" t="str" cm="1">
        <f t="array" ref="G16">IFERROR(INDEX('Fiera Capital Curve'!$B$4:$F$106,_xlfn.XMATCH(G14,'Fiera Capital Curve'!$A$4:$A$106),_xlfn.XMATCH(G$11,'Fiera Capital Curve'!$B$3:$F$3)), "")</f>
        <v/>
      </c>
      <c r="H16" s="89" t="str" cm="1">
        <f t="array" ref="H16">IFERROR(INDEX('Fiera Capital Curve'!$B$4:$F$106,_xlfn.XMATCH(H14,'Fiera Capital Curve'!$A$4:$A$106),_xlfn.XMATCH(H$11,'Fiera Capital Curve'!$B$3:$F$3)), "")</f>
        <v/>
      </c>
      <c r="I16" s="9"/>
    </row>
    <row r="17" spans="1:9" x14ac:dyDescent="0.3">
      <c r="A17" s="7"/>
      <c r="B17" s="45" t="s">
        <v>176</v>
      </c>
      <c r="C17" s="274" t="s">
        <v>8</v>
      </c>
      <c r="D17" s="289" t="str" cm="1">
        <f t="array" ref="D17">IFERROR(_xlfn.IFS(D12/365=D13, D15, D12/365 &lt; 1/12, D15, TRUE, FORECAST(D12/365,D15:D16,D13:D14)),"")</f>
        <v/>
      </c>
      <c r="E17" s="292" t="str" cm="1">
        <f t="array" ref="E17">IFERROR(_xlfn.IFS(E12/365=E13, E15, E12/365 &lt; 1/12, E15, TRUE, FORECAST(E12/365,E15:E16,E13:E14)),"")</f>
        <v/>
      </c>
      <c r="F17" s="292" t="str" cm="1">
        <f t="array" ref="F17">IFERROR(_xlfn.IFS(F12/365=F13, F15, F12/365 &lt; 1/12, F15, TRUE, FORECAST(F12/365,F15:F16,F13:F14)),"")</f>
        <v/>
      </c>
      <c r="G17" s="292" t="str" cm="1">
        <f t="array" ref="G17">IFERROR(_xlfn.IFS(G12/365=G13, G15, G12/365 &lt; 1/12, G15, TRUE, FORECAST(G12/365,G15:G16,G13:G14)),"")</f>
        <v/>
      </c>
      <c r="H17" s="295" t="str" cm="1">
        <f t="array" ref="H17">IFERROR(_xlfn.IFS(H12/365=H13, H15, H12/365 &lt; 1/12, H15, TRUE, FORECAST(H12/365,H15:H16,H13:H14)),"")</f>
        <v/>
      </c>
      <c r="I17" s="57"/>
    </row>
    <row r="18" spans="1:9" x14ac:dyDescent="0.3">
      <c r="A18" s="7"/>
      <c r="B18" s="57" t="s">
        <v>140</v>
      </c>
      <c r="C18" s="287"/>
      <c r="D18" s="290"/>
      <c r="E18" s="293"/>
      <c r="F18" s="293"/>
      <c r="G18" s="293"/>
      <c r="H18" s="296"/>
      <c r="I18" s="57"/>
    </row>
    <row r="19" spans="1:9" x14ac:dyDescent="0.3">
      <c r="A19" s="7"/>
      <c r="B19" s="46" t="s">
        <v>141</v>
      </c>
      <c r="C19" s="288"/>
      <c r="D19" s="291"/>
      <c r="E19" s="294"/>
      <c r="F19" s="294"/>
      <c r="G19" s="294"/>
      <c r="H19" s="297"/>
      <c r="I19" s="57"/>
    </row>
    <row r="20" spans="1:9" ht="17.25" thickBot="1" x14ac:dyDescent="0.35">
      <c r="A20" s="7"/>
      <c r="B20" s="48" t="s">
        <v>77</v>
      </c>
      <c r="C20" s="121" t="s">
        <v>177</v>
      </c>
      <c r="D20" s="128" t="str">
        <f>IFERROR(1/((1+D17)^(D12/365)), "")</f>
        <v/>
      </c>
      <c r="E20" s="129" t="str">
        <f>IFERROR(1/((1+E17)^(E12/365)), "")</f>
        <v/>
      </c>
      <c r="F20" s="129" t="str">
        <f>IFERROR(1/((1+F17)^(F12/365)), "")</f>
        <v/>
      </c>
      <c r="G20" s="129" t="str">
        <f>IFERROR(1/((1+G17)^(G12/365)), "")</f>
        <v/>
      </c>
      <c r="H20" s="130" t="str">
        <f>IFERROR(1/((1+H17)^(H12/365)), "")</f>
        <v/>
      </c>
      <c r="I20" s="9"/>
    </row>
    <row r="21" spans="1:9" ht="66" customHeight="1" thickBot="1" x14ac:dyDescent="0.35">
      <c r="A21" s="7"/>
      <c r="B21" s="50" t="s">
        <v>98</v>
      </c>
      <c r="C21" s="51" t="s">
        <v>11</v>
      </c>
      <c r="D21" s="268"/>
      <c r="E21" s="269"/>
      <c r="F21" s="269"/>
      <c r="G21" s="269"/>
      <c r="H21" s="270"/>
      <c r="I21" s="9"/>
    </row>
    <row r="22" spans="1:9" x14ac:dyDescent="0.3">
      <c r="A22" s="7"/>
      <c r="B22" s="8"/>
      <c r="C22" s="8"/>
      <c r="D22" s="8"/>
      <c r="E22" s="8"/>
      <c r="F22" s="8"/>
      <c r="G22" s="8"/>
      <c r="H22" s="8"/>
      <c r="I22" s="9"/>
    </row>
    <row r="23" spans="1:9" x14ac:dyDescent="0.3">
      <c r="A23" s="7"/>
      <c r="B23" s="8" t="s">
        <v>178</v>
      </c>
      <c r="C23" s="8"/>
      <c r="D23" s="8"/>
      <c r="E23" s="8"/>
      <c r="F23" s="8"/>
      <c r="G23" s="8"/>
      <c r="H23" s="8"/>
      <c r="I23" s="9"/>
    </row>
    <row r="24" spans="1:9" x14ac:dyDescent="0.3">
      <c r="A24" s="7"/>
      <c r="B24" s="8" t="s">
        <v>184</v>
      </c>
      <c r="C24" s="8"/>
      <c r="D24" s="8"/>
      <c r="E24" s="8"/>
      <c r="F24" s="8"/>
      <c r="G24" s="8"/>
      <c r="H24" s="8"/>
      <c r="I24" s="9"/>
    </row>
    <row r="25" spans="1:9" x14ac:dyDescent="0.3">
      <c r="A25" s="41"/>
      <c r="B25" s="15"/>
      <c r="C25" s="15"/>
      <c r="D25" s="15"/>
      <c r="E25" s="15"/>
      <c r="F25" s="15"/>
      <c r="G25" s="15"/>
      <c r="H25" s="15"/>
      <c r="I25" s="16"/>
    </row>
  </sheetData>
  <sheetProtection algorithmName="SHA-512" hashValue="8RQSjllDAg60WVaxXWhKOoolbqK0eytKv28/5ycLrhk0aBLlmgo9Wkpo5iJ1Q61d5Rp9RK7Cz3HS24uXI/GfHg==" saltValue="Qr9/vEOLChATBrSXYqvCnA==" spinCount="100000" sheet="1" objects="1" scenarios="1"/>
  <protectedRanges>
    <protectedRange sqref="D12:H12 D21" name="Premium Delay"/>
  </protectedRanges>
  <mergeCells count="8">
    <mergeCell ref="D21:H21"/>
    <mergeCell ref="D10:H10"/>
    <mergeCell ref="C17:C19"/>
    <mergeCell ref="D17:D19"/>
    <mergeCell ref="E17:E19"/>
    <mergeCell ref="F17:F19"/>
    <mergeCell ref="G17:G19"/>
    <mergeCell ref="H17:H19"/>
  </mergeCells>
  <pageMargins left="0.7" right="0.7" top="0.75" bottom="0.75" header="0.3" footer="0.3"/>
  <pageSetup scale="81" orientation="landscape" r:id="rId1"/>
  <headerFooter>
    <oddFooter>&amp;L_x000D_&amp;1#&amp;"Calibri"&amp;11&amp;K000000 Classification: Protected 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109E-C712-46C6-A1A4-629942878443}">
  <sheetPr>
    <pageSetUpPr autoPageBreaks="0"/>
  </sheetPr>
  <dimension ref="A1:L30"/>
  <sheetViews>
    <sheetView zoomScale="110" zoomScaleNormal="110" workbookViewId="0">
      <selection activeCell="I24" sqref="I24"/>
    </sheetView>
  </sheetViews>
  <sheetFormatPr defaultColWidth="0" defaultRowHeight="16.5" zeroHeight="1" x14ac:dyDescent="0.3"/>
  <cols>
    <col min="1" max="1" width="5" customWidth="1"/>
    <col min="2" max="2" width="24.375" customWidth="1"/>
    <col min="3" max="3" width="13" bestFit="1" customWidth="1"/>
    <col min="4" max="4" width="14.5" customWidth="1"/>
    <col min="5" max="5" width="16.625" customWidth="1"/>
    <col min="6" max="6" width="14.875" customWidth="1"/>
    <col min="7" max="7" width="4.25" customWidth="1"/>
    <col min="8" max="8" width="25" customWidth="1"/>
    <col min="9" max="9" width="17.125" bestFit="1" customWidth="1"/>
    <col min="10" max="10" width="18.25" customWidth="1"/>
    <col min="11" max="11" width="20.375" customWidth="1"/>
    <col min="12" max="12" width="9" style="220" customWidth="1"/>
    <col min="13" max="16384" width="9" hidden="1"/>
  </cols>
  <sheetData>
    <row r="1" spans="1:12" s="17" customFormat="1" ht="14.25" x14ac:dyDescent="0.2">
      <c r="A1" s="125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222"/>
    </row>
    <row r="2" spans="1:12" s="17" customFormat="1" ht="17.25" thickBot="1" x14ac:dyDescent="0.35">
      <c r="A2" s="126"/>
      <c r="B2" s="249" t="str">
        <f>IF(Cover!B5="", "", Cover!B5)</f>
        <v/>
      </c>
      <c r="C2" s="301"/>
      <c r="D2" s="19"/>
      <c r="E2" s="19"/>
      <c r="F2" s="19"/>
      <c r="G2" s="19"/>
      <c r="H2" s="20" t="str">
        <f>IF(Cover!G2="", "", Cover!G2)</f>
        <v/>
      </c>
      <c r="I2" s="8"/>
      <c r="J2" s="8"/>
      <c r="K2" s="8"/>
      <c r="L2" s="9"/>
    </row>
    <row r="3" spans="1:12" s="17" customFormat="1" ht="14.25" x14ac:dyDescent="0.2">
      <c r="A3" s="126"/>
      <c r="B3" s="19" t="s">
        <v>1</v>
      </c>
      <c r="C3" s="19"/>
      <c r="D3" s="19"/>
      <c r="E3" s="19"/>
      <c r="F3" s="19"/>
      <c r="G3" s="19"/>
      <c r="H3" s="52" t="s">
        <v>0</v>
      </c>
      <c r="I3" s="8"/>
      <c r="J3" s="8"/>
      <c r="K3" s="8"/>
      <c r="L3" s="9"/>
    </row>
    <row r="4" spans="1:12" s="17" customFormat="1" ht="14.25" x14ac:dyDescent="0.2">
      <c r="A4" s="126"/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s="17" customFormat="1" ht="15" x14ac:dyDescent="0.25">
      <c r="A5" s="126"/>
      <c r="B5" s="8"/>
      <c r="C5" s="8"/>
      <c r="D5" s="12"/>
      <c r="E5" s="8" t="s">
        <v>122</v>
      </c>
      <c r="F5" s="8"/>
      <c r="G5" s="8"/>
      <c r="H5" s="8"/>
      <c r="I5" s="8"/>
      <c r="J5" s="8"/>
      <c r="K5" s="8"/>
      <c r="L5" s="9"/>
    </row>
    <row r="6" spans="1:12" s="17" customFormat="1" ht="14.25" x14ac:dyDescent="0.2">
      <c r="A6" s="126"/>
      <c r="B6" s="8"/>
      <c r="C6" s="8"/>
      <c r="D6" s="13"/>
      <c r="E6" s="8" t="s">
        <v>26</v>
      </c>
      <c r="F6" s="8"/>
      <c r="G6" s="8"/>
      <c r="H6" s="8"/>
      <c r="I6" s="8"/>
      <c r="J6" s="8"/>
      <c r="K6" s="8"/>
      <c r="L6" s="9"/>
    </row>
    <row r="7" spans="1:12" s="17" customFormat="1" ht="14.25" x14ac:dyDescent="0.2">
      <c r="A7" s="126"/>
      <c r="B7" s="8"/>
      <c r="C7" s="8"/>
      <c r="D7" s="14"/>
      <c r="E7" s="8" t="s">
        <v>27</v>
      </c>
      <c r="F7" s="8"/>
      <c r="G7" s="8"/>
      <c r="H7" s="8"/>
      <c r="I7" s="8"/>
      <c r="J7" s="8"/>
      <c r="K7" s="8"/>
      <c r="L7" s="9"/>
    </row>
    <row r="8" spans="1:12" s="17" customFormat="1" ht="14.25" x14ac:dyDescent="0.2">
      <c r="A8" s="126"/>
      <c r="B8" s="8"/>
      <c r="C8" s="8"/>
      <c r="D8" s="112"/>
      <c r="E8" s="8" t="s">
        <v>133</v>
      </c>
      <c r="F8" s="8"/>
      <c r="G8" s="8"/>
      <c r="H8" s="8"/>
      <c r="I8" s="8"/>
      <c r="J8" s="8"/>
      <c r="K8" s="8"/>
      <c r="L8" s="9"/>
    </row>
    <row r="9" spans="1:12" s="17" customFormat="1" ht="15" thickBot="1" x14ac:dyDescent="0.25">
      <c r="A9" s="126"/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s="17" customFormat="1" ht="21" x14ac:dyDescent="0.2">
      <c r="A10" s="126"/>
      <c r="B10" s="53"/>
      <c r="C10" s="53"/>
      <c r="D10" s="310" t="s">
        <v>15</v>
      </c>
      <c r="E10" s="311"/>
      <c r="F10" s="312"/>
      <c r="G10" s="53"/>
      <c r="H10" s="53"/>
      <c r="I10" s="53"/>
      <c r="J10" s="310" t="s">
        <v>16</v>
      </c>
      <c r="K10" s="312"/>
      <c r="L10" s="9"/>
    </row>
    <row r="11" spans="1:12" s="17" customFormat="1" ht="18" thickBot="1" x14ac:dyDescent="0.4">
      <c r="A11" s="126"/>
      <c r="B11" s="53"/>
      <c r="C11" s="53"/>
      <c r="D11" s="257" t="s">
        <v>43</v>
      </c>
      <c r="E11" s="302"/>
      <c r="F11" s="303"/>
      <c r="G11" s="54"/>
      <c r="H11" s="54"/>
      <c r="I11" s="53"/>
      <c r="J11" s="257" t="s">
        <v>43</v>
      </c>
      <c r="K11" s="303"/>
      <c r="L11" s="223"/>
    </row>
    <row r="12" spans="1:12" s="17" customFormat="1" ht="18.75" thickBot="1" x14ac:dyDescent="0.25">
      <c r="A12" s="126"/>
      <c r="B12" s="53"/>
      <c r="C12" s="53"/>
      <c r="D12" s="42">
        <v>2020</v>
      </c>
      <c r="E12" s="43">
        <v>2021</v>
      </c>
      <c r="F12" s="44">
        <v>2022</v>
      </c>
      <c r="G12" s="53"/>
      <c r="H12" s="53"/>
      <c r="I12" s="53"/>
      <c r="J12" s="55">
        <v>2023</v>
      </c>
      <c r="K12" s="56">
        <v>2024</v>
      </c>
      <c r="L12" s="57"/>
    </row>
    <row r="13" spans="1:12" s="17" customFormat="1" ht="14.25" x14ac:dyDescent="0.2">
      <c r="A13" s="126"/>
      <c r="B13" s="29" t="s">
        <v>46</v>
      </c>
      <c r="C13" s="58" t="s">
        <v>4</v>
      </c>
      <c r="D13" s="59"/>
      <c r="E13" s="60"/>
      <c r="F13" s="61"/>
      <c r="G13" s="53"/>
      <c r="H13" s="29" t="s">
        <v>55</v>
      </c>
      <c r="I13" s="58" t="s">
        <v>12</v>
      </c>
      <c r="J13" s="59"/>
      <c r="K13" s="61"/>
      <c r="L13" s="9"/>
    </row>
    <row r="14" spans="1:12" s="17" customFormat="1" ht="14.25" x14ac:dyDescent="0.2">
      <c r="A14" s="126"/>
      <c r="B14" s="33" t="s">
        <v>47</v>
      </c>
      <c r="C14" s="62" t="s">
        <v>5</v>
      </c>
      <c r="D14" s="63"/>
      <c r="E14" s="64"/>
      <c r="F14" s="65"/>
      <c r="G14" s="53"/>
      <c r="H14" s="66" t="s">
        <v>57</v>
      </c>
      <c r="I14" s="304" t="s">
        <v>19</v>
      </c>
      <c r="J14" s="306"/>
      <c r="K14" s="308"/>
      <c r="L14" s="9"/>
    </row>
    <row r="15" spans="1:12" s="17" customFormat="1" ht="15" thickBot="1" x14ac:dyDescent="0.25">
      <c r="A15" s="126"/>
      <c r="B15" s="31" t="s">
        <v>48</v>
      </c>
      <c r="C15" s="49" t="s">
        <v>6</v>
      </c>
      <c r="D15" s="67"/>
      <c r="E15" s="68"/>
      <c r="F15" s="69"/>
      <c r="G15" s="53"/>
      <c r="H15" s="70" t="s">
        <v>56</v>
      </c>
      <c r="I15" s="305"/>
      <c r="J15" s="307"/>
      <c r="K15" s="309"/>
      <c r="L15" s="9"/>
    </row>
    <row r="16" spans="1:12" s="17" customFormat="1" ht="14.25" x14ac:dyDescent="0.2">
      <c r="A16" s="126"/>
      <c r="B16" s="33" t="s">
        <v>49</v>
      </c>
      <c r="C16" s="62" t="s">
        <v>10</v>
      </c>
      <c r="D16" s="71">
        <f>D14+D15</f>
        <v>0</v>
      </c>
      <c r="E16" s="72">
        <f>E14+E15</f>
        <v>0</v>
      </c>
      <c r="F16" s="73">
        <f>F14+F15</f>
        <v>0</v>
      </c>
      <c r="G16" s="53"/>
      <c r="H16" s="33" t="s">
        <v>53</v>
      </c>
      <c r="I16" s="62" t="s">
        <v>20</v>
      </c>
      <c r="J16" s="63"/>
      <c r="K16" s="65"/>
      <c r="L16" s="9"/>
    </row>
    <row r="17" spans="1:12" s="17" customFormat="1" ht="14.25" x14ac:dyDescent="0.2">
      <c r="A17" s="126"/>
      <c r="B17" s="33" t="s">
        <v>50</v>
      </c>
      <c r="C17" s="62" t="s">
        <v>7</v>
      </c>
      <c r="D17" s="63"/>
      <c r="E17" s="64"/>
      <c r="F17" s="65"/>
      <c r="G17" s="53"/>
      <c r="H17" s="33" t="s">
        <v>54</v>
      </c>
      <c r="I17" s="62" t="s">
        <v>146</v>
      </c>
      <c r="J17" s="76">
        <f>J14+J16</f>
        <v>0</v>
      </c>
      <c r="K17" s="77">
        <f>K14+K16</f>
        <v>0</v>
      </c>
      <c r="L17" s="9"/>
    </row>
    <row r="18" spans="1:12" s="17" customFormat="1" ht="15" thickBot="1" x14ac:dyDescent="0.25">
      <c r="A18" s="126"/>
      <c r="B18" s="33" t="s">
        <v>51</v>
      </c>
      <c r="C18" s="62" t="s">
        <v>8</v>
      </c>
      <c r="D18" s="67"/>
      <c r="E18" s="68"/>
      <c r="F18" s="69"/>
      <c r="G18" s="53"/>
      <c r="H18" s="78" t="s">
        <v>18</v>
      </c>
      <c r="I18" s="79" t="s">
        <v>147</v>
      </c>
      <c r="J18" s="80" t="str">
        <f>IFERROR(J17/J13, "")</f>
        <v/>
      </c>
      <c r="K18" s="81" t="str">
        <f>IFERROR(K17/K13, "")</f>
        <v/>
      </c>
      <c r="L18" s="9"/>
    </row>
    <row r="19" spans="1:12" s="17" customFormat="1" ht="14.25" x14ac:dyDescent="0.2">
      <c r="A19" s="126"/>
      <c r="B19" s="33" t="s">
        <v>52</v>
      </c>
      <c r="C19" s="62" t="s">
        <v>9</v>
      </c>
      <c r="D19" s="71">
        <f>D16+D17+D18</f>
        <v>0</v>
      </c>
      <c r="E19" s="74">
        <f>E16+E17+E18</f>
        <v>0</v>
      </c>
      <c r="F19" s="75">
        <f>F16+F17+F18</f>
        <v>0</v>
      </c>
      <c r="G19" s="53"/>
      <c r="H19" s="53"/>
      <c r="I19" s="53"/>
      <c r="J19" s="53"/>
      <c r="K19" s="53"/>
      <c r="L19" s="9"/>
    </row>
    <row r="20" spans="1:12" s="17" customFormat="1" ht="15" thickBot="1" x14ac:dyDescent="0.25">
      <c r="A20" s="126"/>
      <c r="B20" s="33" t="s">
        <v>53</v>
      </c>
      <c r="C20" s="62" t="s">
        <v>11</v>
      </c>
      <c r="D20" s="67"/>
      <c r="E20" s="68"/>
      <c r="F20" s="69"/>
      <c r="G20" s="53"/>
      <c r="H20" s="53"/>
      <c r="I20" s="53"/>
      <c r="J20" s="53"/>
      <c r="K20" s="53"/>
      <c r="L20" s="9"/>
    </row>
    <row r="21" spans="1:12" s="17" customFormat="1" ht="15" thickBot="1" x14ac:dyDescent="0.25">
      <c r="A21" s="126"/>
      <c r="B21" s="33" t="s">
        <v>54</v>
      </c>
      <c r="C21" s="62" t="s">
        <v>13</v>
      </c>
      <c r="D21" s="82">
        <f>D19+D20</f>
        <v>0</v>
      </c>
      <c r="E21" s="83">
        <f>E19+E20</f>
        <v>0</v>
      </c>
      <c r="F21" s="84">
        <f>F19+F20</f>
        <v>0</v>
      </c>
      <c r="G21" s="53"/>
      <c r="H21" s="53"/>
      <c r="I21" s="53"/>
      <c r="J21" s="53"/>
      <c r="K21" s="53"/>
      <c r="L21" s="9"/>
    </row>
    <row r="22" spans="1:12" s="17" customFormat="1" ht="15" thickBot="1" x14ac:dyDescent="0.25">
      <c r="A22" s="126"/>
      <c r="B22" s="85" t="s">
        <v>18</v>
      </c>
      <c r="C22" s="86" t="s">
        <v>14</v>
      </c>
      <c r="D22" s="87" t="str">
        <f>IFERROR(D21/D13, "")</f>
        <v/>
      </c>
      <c r="E22" s="88" t="str">
        <f>IFERROR(E21/E13, "")</f>
        <v/>
      </c>
      <c r="F22" s="89" t="str">
        <f>IFERROR(F21/F13, "")</f>
        <v/>
      </c>
      <c r="G22" s="53"/>
      <c r="I22" s="53"/>
      <c r="J22" s="53"/>
      <c r="K22" s="53"/>
      <c r="L22" s="9"/>
    </row>
    <row r="23" spans="1:12" s="17" customFormat="1" ht="15" thickBot="1" x14ac:dyDescent="0.25">
      <c r="A23" s="126"/>
      <c r="B23" s="90"/>
      <c r="C23" s="90"/>
      <c r="D23" s="91"/>
      <c r="E23" s="91"/>
      <c r="F23" s="91"/>
      <c r="G23" s="53"/>
      <c r="H23" s="8"/>
      <c r="I23" s="8"/>
      <c r="J23" s="8"/>
      <c r="K23" s="8"/>
      <c r="L23" s="9"/>
    </row>
    <row r="24" spans="1:12" s="17" customFormat="1" ht="80.25" customHeight="1" thickBot="1" x14ac:dyDescent="0.25">
      <c r="A24" s="126"/>
      <c r="B24" s="50" t="s">
        <v>98</v>
      </c>
      <c r="C24" s="51" t="s">
        <v>149</v>
      </c>
      <c r="D24" s="298"/>
      <c r="E24" s="299"/>
      <c r="F24" s="299"/>
      <c r="G24" s="299"/>
      <c r="H24" s="300"/>
      <c r="I24" s="8"/>
      <c r="J24" s="8"/>
      <c r="K24" s="8"/>
      <c r="L24" s="9"/>
    </row>
    <row r="25" spans="1:12" s="17" customFormat="1" ht="14.25" x14ac:dyDescent="0.2">
      <c r="A25" s="126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</row>
    <row r="26" spans="1:12" s="17" customFormat="1" ht="14.25" x14ac:dyDescent="0.2">
      <c r="A26" s="126"/>
      <c r="B26" s="8" t="s">
        <v>58</v>
      </c>
      <c r="C26" s="8"/>
      <c r="D26" s="8"/>
      <c r="E26" s="8"/>
      <c r="F26" s="8"/>
      <c r="G26" s="8"/>
      <c r="H26" s="8"/>
      <c r="I26" s="8"/>
      <c r="J26" s="8"/>
      <c r="K26" s="8"/>
      <c r="L26" s="9"/>
    </row>
    <row r="27" spans="1:12" s="17" customFormat="1" ht="14.25" x14ac:dyDescent="0.2">
      <c r="A27" s="126"/>
      <c r="B27" s="90" t="s">
        <v>97</v>
      </c>
      <c r="F27" s="8"/>
      <c r="G27" s="8"/>
      <c r="H27" s="8"/>
      <c r="I27" s="8"/>
      <c r="J27" s="8"/>
      <c r="K27" s="8"/>
      <c r="L27" s="221"/>
    </row>
    <row r="28" spans="1:12" s="17" customFormat="1" ht="14.25" x14ac:dyDescent="0.2">
      <c r="A28" s="126"/>
      <c r="B28" s="90" t="s">
        <v>148</v>
      </c>
      <c r="C28" s="8"/>
      <c r="D28" s="8"/>
      <c r="E28" s="8"/>
      <c r="F28" s="8"/>
      <c r="G28" s="8"/>
      <c r="H28" s="8"/>
      <c r="I28" s="8"/>
      <c r="J28" s="8"/>
      <c r="K28" s="8"/>
      <c r="L28" s="9"/>
    </row>
    <row r="29" spans="1:12" s="17" customFormat="1" x14ac:dyDescent="0.3">
      <c r="A29" s="126"/>
      <c r="B29" s="90" t="s">
        <v>150</v>
      </c>
      <c r="C29" s="8"/>
      <c r="D29" s="8"/>
      <c r="E29" s="8"/>
      <c r="F29" s="8"/>
      <c r="G29" s="8"/>
      <c r="H29" s="113"/>
      <c r="I29" s="113"/>
      <c r="J29" s="113"/>
      <c r="K29" s="113"/>
      <c r="L29" s="9"/>
    </row>
    <row r="30" spans="1:12" s="17" customFormat="1" x14ac:dyDescent="0.3">
      <c r="A30" s="224"/>
      <c r="B30" s="15"/>
      <c r="C30" s="15"/>
      <c r="D30" s="15"/>
      <c r="E30" s="15"/>
      <c r="F30" s="15"/>
      <c r="G30" s="15"/>
      <c r="H30" s="1"/>
      <c r="I30" s="1"/>
      <c r="J30" s="1"/>
      <c r="K30" s="1"/>
      <c r="L30" s="16"/>
    </row>
  </sheetData>
  <sheetProtection algorithmName="SHA-512" hashValue="GC69aqH8I2iKCSEQLpP2xy4hooM7L1370+W4+tFrzPc44HPmGUKaQwu4+NboBz19J7szZ0nV+bMsSYZS0iHL3w==" saltValue="BnqFq/5pRSJFeNUUM/d3OQ==" spinCount="100000" sheet="1" objects="1" scenarios="1"/>
  <protectedRanges>
    <protectedRange sqref="D13:F15 D17:F18 D20:F20 J13:K16 D24" name="Expense"/>
  </protectedRanges>
  <mergeCells count="9">
    <mergeCell ref="D24:H24"/>
    <mergeCell ref="B2:C2"/>
    <mergeCell ref="D11:F11"/>
    <mergeCell ref="J11:K11"/>
    <mergeCell ref="I14:I15"/>
    <mergeCell ref="J14:J15"/>
    <mergeCell ref="K14:K15"/>
    <mergeCell ref="D10:F10"/>
    <mergeCell ref="J10:K10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509F-D012-4DB4-8BBE-124D2F35AE50}">
  <sheetPr>
    <pageSetUpPr autoPageBreaks="0"/>
  </sheetPr>
  <dimension ref="A1:N42"/>
  <sheetViews>
    <sheetView zoomScale="80" zoomScaleNormal="80" workbookViewId="0">
      <selection activeCell="F35" sqref="F35"/>
    </sheetView>
  </sheetViews>
  <sheetFormatPr defaultColWidth="0" defaultRowHeight="16.5" zeroHeight="1" x14ac:dyDescent="0.3"/>
  <cols>
    <col min="1" max="1" width="9" customWidth="1"/>
    <col min="2" max="2" width="43" customWidth="1"/>
    <col min="3" max="3" width="18" customWidth="1"/>
    <col min="4" max="4" width="14.5" customWidth="1"/>
    <col min="5" max="5" width="12.75" customWidth="1"/>
    <col min="6" max="6" width="14.875" customWidth="1"/>
    <col min="7" max="7" width="11.875" customWidth="1"/>
    <col min="8" max="8" width="14.25" customWidth="1"/>
    <col min="9" max="9" width="8.875" style="220" customWidth="1"/>
    <col min="10" max="14" width="0" hidden="1" customWidth="1"/>
    <col min="15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18" t="str">
        <f>IF(Cover!B5="", "", Cover!B5)</f>
        <v/>
      </c>
      <c r="C2" s="19"/>
      <c r="D2" s="19"/>
      <c r="E2" s="19"/>
      <c r="F2" s="19"/>
      <c r="G2" s="19"/>
      <c r="H2" s="20" t="str">
        <f>IF(Cover!G2="", "", Cover!G2)</f>
        <v/>
      </c>
      <c r="I2" s="9"/>
    </row>
    <row r="3" spans="1:9" x14ac:dyDescent="0.3">
      <c r="A3" s="7"/>
      <c r="B3" s="19" t="s">
        <v>1</v>
      </c>
      <c r="C3" s="19"/>
      <c r="D3" s="19"/>
      <c r="E3" s="19"/>
      <c r="F3" s="19"/>
      <c r="G3" s="19"/>
      <c r="H3" s="19" t="s">
        <v>0</v>
      </c>
      <c r="I3" s="9"/>
    </row>
    <row r="4" spans="1:9" x14ac:dyDescent="0.3">
      <c r="A4" s="7"/>
      <c r="B4" s="8"/>
      <c r="C4" s="8"/>
      <c r="D4" s="8"/>
      <c r="E4" s="8"/>
      <c r="F4" s="8"/>
      <c r="G4" s="8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8"/>
      <c r="G9" s="8"/>
      <c r="H9" s="8"/>
      <c r="I9" s="9"/>
    </row>
    <row r="10" spans="1:9" ht="21" x14ac:dyDescent="0.3">
      <c r="A10" s="7"/>
      <c r="B10" s="8"/>
      <c r="C10" s="8"/>
      <c r="D10" s="310" t="s">
        <v>3</v>
      </c>
      <c r="E10" s="311"/>
      <c r="F10" s="311"/>
      <c r="G10" s="311"/>
      <c r="H10" s="312"/>
      <c r="I10" s="9"/>
    </row>
    <row r="11" spans="1:9" ht="18" thickBot="1" x14ac:dyDescent="0.4">
      <c r="A11" s="7"/>
      <c r="B11" s="8"/>
      <c r="C11" s="8"/>
      <c r="D11" s="257" t="s">
        <v>43</v>
      </c>
      <c r="E11" s="258"/>
      <c r="F11" s="258"/>
      <c r="G11" s="258"/>
      <c r="H11" s="259"/>
      <c r="I11" s="9"/>
    </row>
    <row r="12" spans="1:9" ht="18.75" thickBot="1" x14ac:dyDescent="0.35">
      <c r="A12" s="7"/>
      <c r="B12" s="8"/>
      <c r="C12" s="8"/>
      <c r="D12" s="92">
        <v>2020</v>
      </c>
      <c r="E12" s="93">
        <v>2021</v>
      </c>
      <c r="F12" s="93">
        <v>2022</v>
      </c>
      <c r="G12" s="93">
        <v>2023</v>
      </c>
      <c r="H12" s="94">
        <v>2024</v>
      </c>
      <c r="I12" s="9"/>
    </row>
    <row r="13" spans="1:9" x14ac:dyDescent="0.3">
      <c r="A13" s="7"/>
      <c r="B13" s="95" t="s">
        <v>44</v>
      </c>
      <c r="C13" s="96" t="s">
        <v>4</v>
      </c>
      <c r="D13" s="190">
        <f>'1 - Loss Ratio'!D13</f>
        <v>0</v>
      </c>
      <c r="E13" s="191">
        <f>'1 - Loss Ratio'!E13</f>
        <v>0</v>
      </c>
      <c r="F13" s="191">
        <f>'1 - Loss Ratio'!F13</f>
        <v>0</v>
      </c>
      <c r="G13" s="191">
        <f>'1 - Loss Ratio'!G13</f>
        <v>0</v>
      </c>
      <c r="H13" s="192">
        <f>'1 - Loss Ratio'!H13</f>
        <v>0</v>
      </c>
      <c r="I13" s="9"/>
    </row>
    <row r="14" spans="1:9" ht="17.25" thickBot="1" x14ac:dyDescent="0.35">
      <c r="A14" s="7"/>
      <c r="B14" s="46" t="s">
        <v>96</v>
      </c>
      <c r="C14" s="97" t="s">
        <v>5</v>
      </c>
      <c r="D14" s="193">
        <f>'1 - Loss Ratio'!D14</f>
        <v>0</v>
      </c>
      <c r="E14" s="194">
        <f>'1 - Loss Ratio'!E14</f>
        <v>0</v>
      </c>
      <c r="F14" s="194">
        <f>'1 - Loss Ratio'!F14</f>
        <v>0</v>
      </c>
      <c r="G14" s="194">
        <f>'1 - Loss Ratio'!G14</f>
        <v>0</v>
      </c>
      <c r="H14" s="195">
        <f>'1 - Loss Ratio'!H14</f>
        <v>0</v>
      </c>
      <c r="I14" s="9"/>
    </row>
    <row r="15" spans="1:9" x14ac:dyDescent="0.3">
      <c r="A15" s="7"/>
      <c r="B15" s="98" t="s">
        <v>29</v>
      </c>
      <c r="C15" s="99" t="s">
        <v>6</v>
      </c>
      <c r="D15" s="177" t="str">
        <f>'1 - Loss Ratio'!D20</f>
        <v/>
      </c>
      <c r="E15" s="178" t="str">
        <f>'1 - Loss Ratio'!E20</f>
        <v/>
      </c>
      <c r="F15" s="178" t="str">
        <f>'1 - Loss Ratio'!F20</f>
        <v/>
      </c>
      <c r="G15" s="178" t="str">
        <f>'1 - Loss Ratio'!G20</f>
        <v/>
      </c>
      <c r="H15" s="179" t="str">
        <f>'1 - Loss Ratio'!H20</f>
        <v/>
      </c>
      <c r="I15" s="9"/>
    </row>
    <row r="16" spans="1:9" x14ac:dyDescent="0.3">
      <c r="A16" s="7"/>
      <c r="B16" s="98" t="s">
        <v>59</v>
      </c>
      <c r="C16" s="99" t="s">
        <v>84</v>
      </c>
      <c r="D16" s="196" t="str">
        <f>'2 - Claim Discounting'!D22</f>
        <v/>
      </c>
      <c r="E16" s="197" t="str">
        <f>'2 - Claim Discounting'!E22</f>
        <v/>
      </c>
      <c r="F16" s="197" t="str">
        <f>'2 - Claim Discounting'!F22</f>
        <v/>
      </c>
      <c r="G16" s="197" t="str">
        <f>'2 - Claim Discounting'!G22</f>
        <v/>
      </c>
      <c r="H16" s="198" t="str">
        <f>'2 - Claim Discounting'!H22</f>
        <v/>
      </c>
      <c r="I16" s="9"/>
    </row>
    <row r="17" spans="1:14" ht="17.25" thickBot="1" x14ac:dyDescent="0.35">
      <c r="A17" s="7"/>
      <c r="B17" s="98" t="s">
        <v>17</v>
      </c>
      <c r="C17" s="99" t="s">
        <v>85</v>
      </c>
      <c r="D17" s="80" t="str">
        <f>IFERROR(D15*D16, "")</f>
        <v/>
      </c>
      <c r="E17" s="156" t="str">
        <f>IFERROR(E15*E16, "")</f>
        <v/>
      </c>
      <c r="F17" s="156" t="str">
        <f>IFERROR(F15*F16, "")</f>
        <v/>
      </c>
      <c r="G17" s="156" t="str">
        <f>IFERROR(G15*G16, "")</f>
        <v/>
      </c>
      <c r="H17" s="81" t="str">
        <f>IFERROR(H15*H16, "")</f>
        <v/>
      </c>
      <c r="I17" s="9"/>
    </row>
    <row r="18" spans="1:14" x14ac:dyDescent="0.3">
      <c r="A18" s="7"/>
      <c r="B18" s="98" t="s">
        <v>77</v>
      </c>
      <c r="C18" s="99" t="s">
        <v>8</v>
      </c>
      <c r="D18" s="169" t="str">
        <f>'3 - Premium Delay'!D20</f>
        <v/>
      </c>
      <c r="E18" s="172" t="str">
        <f>'3 - Premium Delay'!E20</f>
        <v/>
      </c>
      <c r="F18" s="172" t="str">
        <f>'3 - Premium Delay'!F20</f>
        <v/>
      </c>
      <c r="G18" s="172" t="str">
        <f>'3 - Premium Delay'!G20</f>
        <v/>
      </c>
      <c r="H18" s="173" t="str">
        <f>'3 - Premium Delay'!H20</f>
        <v/>
      </c>
      <c r="I18" s="9"/>
    </row>
    <row r="19" spans="1:14" x14ac:dyDescent="0.3">
      <c r="A19" s="7"/>
      <c r="B19" s="98" t="s">
        <v>73</v>
      </c>
      <c r="C19" s="99" t="s">
        <v>72</v>
      </c>
      <c r="D19" s="187" t="str">
        <f>'1 - Loss Ratio'!D23</f>
        <v/>
      </c>
      <c r="E19" s="188" t="str">
        <f>'1 - Loss Ratio'!E23</f>
        <v/>
      </c>
      <c r="F19" s="188" t="str">
        <f>'1 - Loss Ratio'!F23</f>
        <v/>
      </c>
      <c r="G19" s="188" t="str">
        <f>'1 - Loss Ratio'!G23</f>
        <v/>
      </c>
      <c r="H19" s="189" t="str">
        <f>'1 - Loss Ratio'!H23</f>
        <v/>
      </c>
      <c r="I19" s="9"/>
    </row>
    <row r="20" spans="1:14" ht="17.25" thickBot="1" x14ac:dyDescent="0.35">
      <c r="A20" s="7"/>
      <c r="B20" s="98" t="s">
        <v>18</v>
      </c>
      <c r="C20" s="99" t="s">
        <v>11</v>
      </c>
      <c r="D20" s="80" t="str">
        <f>'4 - Expenses'!D22</f>
        <v/>
      </c>
      <c r="E20" s="156" t="str">
        <f>'4 - Expenses'!E22</f>
        <v/>
      </c>
      <c r="F20" s="156" t="str">
        <f>'4 - Expenses'!F22</f>
        <v/>
      </c>
      <c r="G20" s="156" t="str">
        <f>'4 - Expenses'!J18</f>
        <v/>
      </c>
      <c r="H20" s="81" t="str">
        <f>'4 - Expenses'!K18</f>
        <v/>
      </c>
      <c r="I20" s="9"/>
    </row>
    <row r="21" spans="1:14" x14ac:dyDescent="0.3">
      <c r="A21" s="7"/>
      <c r="B21" s="98" t="s">
        <v>78</v>
      </c>
      <c r="C21" s="99" t="s">
        <v>86</v>
      </c>
      <c r="D21" s="199" t="str">
        <f>IFERROR(D18-D17-D19-D20, "")</f>
        <v/>
      </c>
      <c r="E21" s="200" t="str">
        <f>IFERROR(E18-E17-E19-E20, "")</f>
        <v/>
      </c>
      <c r="F21" s="200" t="str">
        <f>IFERROR(F18-F17-F19-F20, "")</f>
        <v/>
      </c>
      <c r="G21" s="200" t="str">
        <f>IFERROR(G18-G17-G19-G20, "")</f>
        <v/>
      </c>
      <c r="H21" s="201" t="str">
        <f>IFERROR(H18-H17-H19-H20, "")</f>
        <v/>
      </c>
      <c r="I21" s="9"/>
    </row>
    <row r="22" spans="1:14" ht="17.25" thickBot="1" x14ac:dyDescent="0.35">
      <c r="A22" s="7"/>
      <c r="B22" s="98" t="s">
        <v>202</v>
      </c>
      <c r="C22" s="99" t="s">
        <v>87</v>
      </c>
      <c r="D22" s="202" t="str">
        <f>IFERROR(D21*D13, "")</f>
        <v/>
      </c>
      <c r="E22" s="203" t="str">
        <f>IFERROR(E21*E13, "")</f>
        <v/>
      </c>
      <c r="F22" s="203" t="str">
        <f>IFERROR(F21*F13, "")</f>
        <v/>
      </c>
      <c r="G22" s="203" t="str">
        <f>IFERROR(G21*G13, "")</f>
        <v/>
      </c>
      <c r="H22" s="204" t="str">
        <f>IFERROR(H21*H13, "")</f>
        <v/>
      </c>
      <c r="I22" s="9"/>
    </row>
    <row r="23" spans="1:14" ht="17.25" thickBot="1" x14ac:dyDescent="0.35">
      <c r="A23" s="7"/>
      <c r="B23" s="98" t="s">
        <v>60</v>
      </c>
      <c r="C23" s="99" t="s">
        <v>12</v>
      </c>
      <c r="D23" s="205">
        <v>7.0000000000000007E-2</v>
      </c>
      <c r="E23" s="206">
        <v>7.0000000000000007E-2</v>
      </c>
      <c r="F23" s="206">
        <v>7.0000000000000007E-2</v>
      </c>
      <c r="G23" s="206">
        <v>7.0000000000000007E-2</v>
      </c>
      <c r="H23" s="207">
        <v>0.06</v>
      </c>
      <c r="I23" s="9"/>
    </row>
    <row r="24" spans="1:14" x14ac:dyDescent="0.3">
      <c r="A24" s="7"/>
      <c r="B24" s="98" t="s">
        <v>33</v>
      </c>
      <c r="C24" s="99" t="s">
        <v>19</v>
      </c>
      <c r="D24" s="315" t="str">
        <f>IFERROR(SUMPRODUCT(D23:H23, D13:H13)/SUM(D13:H13), "")</f>
        <v/>
      </c>
      <c r="E24" s="316"/>
      <c r="F24" s="316"/>
      <c r="G24" s="316"/>
      <c r="H24" s="317"/>
      <c r="I24" s="9"/>
    </row>
    <row r="25" spans="1:14" ht="17.25" thickBot="1" x14ac:dyDescent="0.35">
      <c r="A25" s="7"/>
      <c r="B25" s="98" t="s">
        <v>61</v>
      </c>
      <c r="C25" s="99" t="s">
        <v>20</v>
      </c>
      <c r="D25" s="276" t="str">
        <f>IFERROR(SUMPRODUCT(D21:H21,D13:H13)/SUM(D13:H13), "")</f>
        <v/>
      </c>
      <c r="E25" s="313"/>
      <c r="F25" s="313"/>
      <c r="G25" s="313"/>
      <c r="H25" s="314"/>
      <c r="I25" s="9"/>
    </row>
    <row r="26" spans="1:14" x14ac:dyDescent="0.3">
      <c r="A26" s="7"/>
      <c r="B26" s="98" t="s">
        <v>36</v>
      </c>
      <c r="C26" s="99" t="s">
        <v>88</v>
      </c>
      <c r="D26" s="199" t="str">
        <f>IFERROR(D21-D23, "")</f>
        <v/>
      </c>
      <c r="E26" s="200" t="str">
        <f>IFERROR(E21-E23, "")</f>
        <v/>
      </c>
      <c r="F26" s="200" t="str">
        <f>IFERROR(F21-F23, "")</f>
        <v/>
      </c>
      <c r="G26" s="200" t="str">
        <f>IFERROR(G21-G23, "")</f>
        <v/>
      </c>
      <c r="H26" s="201" t="str">
        <f>IFERROR(H21-H23, "")</f>
        <v/>
      </c>
      <c r="I26" s="9"/>
    </row>
    <row r="27" spans="1:14" x14ac:dyDescent="0.3">
      <c r="A27" s="7"/>
      <c r="B27" s="98" t="s">
        <v>62</v>
      </c>
      <c r="C27" s="99" t="s">
        <v>89</v>
      </c>
      <c r="D27" s="76">
        <f>D23*D13</f>
        <v>0</v>
      </c>
      <c r="E27" s="208">
        <f>E23*E13</f>
        <v>0</v>
      </c>
      <c r="F27" s="208">
        <f>F23*F13</f>
        <v>0</v>
      </c>
      <c r="G27" s="208">
        <f>G23*G13</f>
        <v>0</v>
      </c>
      <c r="H27" s="77">
        <f>H23*H13</f>
        <v>0</v>
      </c>
      <c r="I27" s="9"/>
    </row>
    <row r="28" spans="1:14" x14ac:dyDescent="0.3">
      <c r="A28" s="7"/>
      <c r="B28" s="100" t="s">
        <v>63</v>
      </c>
      <c r="C28" s="101" t="s">
        <v>90</v>
      </c>
      <c r="D28" s="213"/>
      <c r="E28" s="214"/>
      <c r="F28" s="214"/>
      <c r="G28" s="214"/>
      <c r="H28" s="209" t="str">
        <f>IFERROR(H22-H27, "")</f>
        <v/>
      </c>
      <c r="I28" s="9"/>
    </row>
    <row r="29" spans="1:14" x14ac:dyDescent="0.3">
      <c r="A29" s="7"/>
      <c r="B29" s="100" t="s">
        <v>151</v>
      </c>
      <c r="C29" s="101" t="s">
        <v>99</v>
      </c>
      <c r="D29" s="76">
        <f>'1 - Loss Ratio'!D17-'1 - Loss Ratio'!D24</f>
        <v>0</v>
      </c>
      <c r="E29" s="208">
        <f>'1 - Loss Ratio'!E17-'1 - Loss Ratio'!E24</f>
        <v>0</v>
      </c>
      <c r="F29" s="208">
        <f>'1 - Loss Ratio'!F17-'1 - Loss Ratio'!F24</f>
        <v>0</v>
      </c>
      <c r="G29" s="208">
        <f>'1 - Loss Ratio'!G17-'1 - Loss Ratio'!G24</f>
        <v>0</v>
      </c>
      <c r="H29" s="215"/>
      <c r="I29" s="9"/>
      <c r="K29" s="131"/>
      <c r="L29" s="131"/>
      <c r="M29" s="131"/>
      <c r="N29" s="131"/>
    </row>
    <row r="30" spans="1:14" x14ac:dyDescent="0.3">
      <c r="A30" s="7"/>
      <c r="B30" s="100" t="s">
        <v>168</v>
      </c>
      <c r="C30" s="101" t="s">
        <v>153</v>
      </c>
      <c r="D30" s="210">
        <f>'1 - Loss Ratio'!H15*'1 - Loss Ratio'!G15*'1 - Loss Ratio'!F15*'1 - Loss Ratio'!E15</f>
        <v>0</v>
      </c>
      <c r="E30" s="211">
        <f>'1 - Loss Ratio'!H15*'1 - Loss Ratio'!G15*'1 - Loss Ratio'!F15</f>
        <v>0</v>
      </c>
      <c r="F30" s="211">
        <f>'1 - Loss Ratio'!H15*'1 - Loss Ratio'!G15</f>
        <v>0</v>
      </c>
      <c r="G30" s="211">
        <f>'1 - Loss Ratio'!H15</f>
        <v>0</v>
      </c>
      <c r="H30" s="215"/>
      <c r="I30" s="9"/>
      <c r="K30" s="131"/>
      <c r="L30" s="131"/>
      <c r="M30" s="131"/>
      <c r="N30" s="131"/>
    </row>
    <row r="31" spans="1:14" x14ac:dyDescent="0.3">
      <c r="A31" s="7"/>
      <c r="B31" s="100" t="s">
        <v>152</v>
      </c>
      <c r="C31" s="101" t="s">
        <v>155</v>
      </c>
      <c r="D31" s="213"/>
      <c r="E31" s="214"/>
      <c r="F31" s="214"/>
      <c r="G31" s="214"/>
      <c r="H31" s="77" t="str">
        <f>IFERROR(H28-MAX(SUMPRODUCT(D29:G29,D30:G30),0), "")</f>
        <v/>
      </c>
      <c r="I31" s="9"/>
    </row>
    <row r="32" spans="1:14" x14ac:dyDescent="0.3">
      <c r="A32" s="7"/>
      <c r="B32" s="100" t="s">
        <v>154</v>
      </c>
      <c r="C32" s="101" t="s">
        <v>172</v>
      </c>
      <c r="D32" s="216"/>
      <c r="E32" s="217"/>
      <c r="F32" s="217"/>
      <c r="G32" s="217"/>
      <c r="H32" s="212" t="str">
        <f>IFERROR(H31/H13, "")</f>
        <v/>
      </c>
      <c r="I32" s="9"/>
    </row>
    <row r="33" spans="1:9" ht="17.25" thickBot="1" x14ac:dyDescent="0.35">
      <c r="A33" s="7"/>
      <c r="B33" s="102" t="s">
        <v>95</v>
      </c>
      <c r="C33" s="103" t="s">
        <v>173</v>
      </c>
      <c r="D33" s="218"/>
      <c r="E33" s="219"/>
      <c r="F33" s="219"/>
      <c r="G33" s="219"/>
      <c r="H33" s="204" t="str">
        <f>IFERROR((H31*1000)/H14, "")</f>
        <v/>
      </c>
      <c r="I33" s="9"/>
    </row>
    <row r="34" spans="1:9" x14ac:dyDescent="0.3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3">
      <c r="A35" s="7"/>
      <c r="B35" s="8" t="s">
        <v>91</v>
      </c>
      <c r="C35" s="8"/>
      <c r="D35" s="8"/>
      <c r="E35" s="8"/>
      <c r="F35" s="8"/>
      <c r="G35" s="8"/>
      <c r="H35" s="8"/>
      <c r="I35" s="9"/>
    </row>
    <row r="36" spans="1:9" x14ac:dyDescent="0.3">
      <c r="A36" s="7"/>
      <c r="B36" s="8" t="s">
        <v>92</v>
      </c>
      <c r="C36" s="8"/>
      <c r="D36" s="8"/>
      <c r="E36" s="8"/>
      <c r="F36" s="8"/>
      <c r="G36" s="8"/>
      <c r="H36" s="8"/>
      <c r="I36" s="9"/>
    </row>
    <row r="37" spans="1:9" x14ac:dyDescent="0.3">
      <c r="A37" s="7"/>
      <c r="B37" s="8" t="s">
        <v>93</v>
      </c>
      <c r="C37" s="8"/>
      <c r="D37" s="8"/>
      <c r="E37" s="8"/>
      <c r="F37" s="8"/>
      <c r="G37" s="8"/>
      <c r="H37" s="8"/>
      <c r="I37" s="9"/>
    </row>
    <row r="38" spans="1:9" x14ac:dyDescent="0.3">
      <c r="A38" s="7"/>
      <c r="B38" s="8" t="s">
        <v>94</v>
      </c>
      <c r="C38" s="8"/>
      <c r="D38" s="8"/>
      <c r="E38" s="8"/>
      <c r="F38" s="8"/>
      <c r="G38" s="8"/>
      <c r="H38" s="8"/>
      <c r="I38" s="9"/>
    </row>
    <row r="39" spans="1:9" x14ac:dyDescent="0.3">
      <c r="A39" s="7"/>
      <c r="B39" s="8" t="s">
        <v>185</v>
      </c>
      <c r="C39" s="8"/>
      <c r="D39" s="8"/>
      <c r="E39" s="8"/>
      <c r="F39" s="8"/>
      <c r="G39" s="8"/>
      <c r="H39" s="8"/>
      <c r="I39" s="9"/>
    </row>
    <row r="40" spans="1:9" x14ac:dyDescent="0.3">
      <c r="A40" s="7"/>
      <c r="B40" s="8" t="s">
        <v>174</v>
      </c>
      <c r="C40" s="8"/>
      <c r="D40" s="8"/>
      <c r="E40" s="8"/>
      <c r="F40" s="8"/>
      <c r="G40" s="8"/>
      <c r="H40" s="8"/>
      <c r="I40" s="9"/>
    </row>
    <row r="41" spans="1:9" x14ac:dyDescent="0.3">
      <c r="A41" s="7"/>
      <c r="B41" s="8" t="s">
        <v>175</v>
      </c>
      <c r="C41" s="8"/>
      <c r="D41" s="8"/>
      <c r="E41" s="8"/>
      <c r="F41" s="8"/>
      <c r="G41" s="8"/>
      <c r="H41" s="8"/>
      <c r="I41" s="9"/>
    </row>
    <row r="42" spans="1:9" x14ac:dyDescent="0.3">
      <c r="A42" s="41"/>
      <c r="B42" s="15"/>
      <c r="C42" s="15"/>
      <c r="D42" s="15"/>
      <c r="E42" s="15"/>
      <c r="F42" s="15"/>
      <c r="G42" s="15"/>
      <c r="H42" s="15"/>
      <c r="I42" s="16"/>
    </row>
  </sheetData>
  <sheetProtection algorithmName="SHA-512" hashValue="0bVG1dwtm82iVvRszci3I8dazSrNznDsk5kMHfhlafvkLAnPallA2jVdVe/Y5EHrGXM4Uuexsrs87WwPXflDOw==" saltValue="GLeXPIgylsbUxyh9s3f0gw==" spinCount="100000" sheet="1" objects="1" scenarios="1"/>
  <mergeCells count="4">
    <mergeCell ref="D10:H10"/>
    <mergeCell ref="D25:H25"/>
    <mergeCell ref="D24:H24"/>
    <mergeCell ref="D11:H11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E0A5-A380-4E95-949C-97E53E960A67}">
  <sheetPr>
    <pageSetUpPr autoPageBreaks="0"/>
  </sheetPr>
  <dimension ref="A1:H28"/>
  <sheetViews>
    <sheetView zoomScale="120" zoomScaleNormal="120" workbookViewId="0">
      <selection activeCell="E23" sqref="E23"/>
    </sheetView>
  </sheetViews>
  <sheetFormatPr defaultColWidth="0" defaultRowHeight="16.5" zeroHeight="1" x14ac:dyDescent="0.3"/>
  <cols>
    <col min="1" max="1" width="8.375" style="17" customWidth="1"/>
    <col min="2" max="2" width="3.5" style="17" customWidth="1"/>
    <col min="3" max="3" width="34.125" style="17" customWidth="1"/>
    <col min="4" max="4" width="2.625" style="110" customWidth="1"/>
    <col min="5" max="5" width="27.25" style="17" customWidth="1"/>
    <col min="6" max="6" width="5" style="17" customWidth="1"/>
    <col min="7" max="7" width="29.75" style="17" customWidth="1"/>
    <col min="8" max="8" width="7.875" style="221" customWidth="1"/>
    <col min="9" max="16384" width="9" hidden="1"/>
  </cols>
  <sheetData>
    <row r="1" spans="1:8" x14ac:dyDescent="0.3">
      <c r="A1" s="4"/>
      <c r="B1" s="5"/>
      <c r="C1" s="5"/>
      <c r="D1" s="104"/>
      <c r="E1" s="5"/>
      <c r="F1" s="5"/>
      <c r="G1" s="5"/>
      <c r="H1" s="6"/>
    </row>
    <row r="2" spans="1:8" ht="17.25" thickBot="1" x14ac:dyDescent="0.35">
      <c r="A2" s="7"/>
      <c r="B2" s="249" t="str">
        <f>IF(Cover!B5="", "", Cover!B5)</f>
        <v/>
      </c>
      <c r="C2" s="301"/>
      <c r="D2" s="19"/>
      <c r="E2" s="19"/>
      <c r="F2" s="19"/>
      <c r="G2" s="20" t="str">
        <f>IF(Cover!G2="", "", Cover!G2)</f>
        <v/>
      </c>
      <c r="H2" s="9"/>
    </row>
    <row r="3" spans="1:8" x14ac:dyDescent="0.3">
      <c r="A3" s="105"/>
      <c r="B3" s="19" t="s">
        <v>1</v>
      </c>
      <c r="C3" s="19"/>
      <c r="D3" s="19"/>
      <c r="E3" s="19"/>
      <c r="F3" s="19"/>
      <c r="G3" s="19" t="s">
        <v>0</v>
      </c>
      <c r="H3" s="9"/>
    </row>
    <row r="4" spans="1:8" x14ac:dyDescent="0.3">
      <c r="A4" s="7"/>
      <c r="B4" s="8"/>
      <c r="C4" s="8"/>
      <c r="D4" s="106"/>
      <c r="E4" s="8"/>
      <c r="F4" s="8"/>
      <c r="G4" s="8"/>
      <c r="H4" s="9"/>
    </row>
    <row r="5" spans="1:8" ht="20.25" x14ac:dyDescent="0.3">
      <c r="A5" s="7"/>
      <c r="B5" s="10" t="s">
        <v>21</v>
      </c>
      <c r="C5" s="8"/>
      <c r="D5" s="106"/>
      <c r="E5" s="8"/>
      <c r="F5" s="8"/>
      <c r="G5" s="8"/>
      <c r="H5" s="9"/>
    </row>
    <row r="6" spans="1:8" x14ac:dyDescent="0.3">
      <c r="A6" s="7"/>
      <c r="B6" s="8"/>
      <c r="C6" s="8"/>
      <c r="D6" s="106"/>
      <c r="E6" s="8"/>
      <c r="F6" s="8"/>
      <c r="G6" s="8"/>
      <c r="H6" s="9"/>
    </row>
    <row r="7" spans="1:8" ht="17.25" thickBot="1" x14ac:dyDescent="0.35">
      <c r="A7" s="7"/>
      <c r="B7" s="19" t="s">
        <v>28</v>
      </c>
      <c r="C7" s="107"/>
      <c r="D7" s="106" t="s">
        <v>37</v>
      </c>
      <c r="E7" s="107"/>
      <c r="F7" s="106" t="s">
        <v>38</v>
      </c>
      <c r="G7" s="107"/>
      <c r="H7" s="9"/>
    </row>
    <row r="8" spans="1:8" x14ac:dyDescent="0.3">
      <c r="A8" s="7"/>
      <c r="B8" s="8"/>
      <c r="C8" s="108" t="s">
        <v>106</v>
      </c>
      <c r="D8" s="106"/>
      <c r="E8" s="108" t="s">
        <v>107</v>
      </c>
      <c r="F8" s="106"/>
      <c r="G8" s="108" t="s">
        <v>108</v>
      </c>
      <c r="H8" s="9"/>
    </row>
    <row r="9" spans="1:8" x14ac:dyDescent="0.3">
      <c r="A9" s="7"/>
      <c r="B9" s="8" t="s">
        <v>39</v>
      </c>
      <c r="C9" s="8"/>
      <c r="D9" s="106"/>
      <c r="E9" s="8"/>
      <c r="F9" s="8"/>
      <c r="G9" s="8"/>
      <c r="H9" s="9"/>
    </row>
    <row r="10" spans="1:8" x14ac:dyDescent="0.3">
      <c r="A10" s="7"/>
      <c r="B10" s="8" t="s">
        <v>112</v>
      </c>
      <c r="C10" s="8"/>
      <c r="D10" s="106"/>
      <c r="E10" s="8"/>
      <c r="F10" s="8"/>
      <c r="G10" s="8"/>
      <c r="H10" s="9"/>
    </row>
    <row r="11" spans="1:8" x14ac:dyDescent="0.3">
      <c r="A11" s="7"/>
      <c r="B11" s="8" t="s">
        <v>113</v>
      </c>
      <c r="C11" s="8"/>
      <c r="D11" s="106"/>
      <c r="E11" s="8"/>
      <c r="F11" s="8"/>
      <c r="G11" s="8"/>
      <c r="H11" s="9"/>
    </row>
    <row r="12" spans="1:8" x14ac:dyDescent="0.3">
      <c r="A12" s="7"/>
      <c r="B12" s="8" t="s">
        <v>114</v>
      </c>
      <c r="C12" s="8"/>
      <c r="D12" s="106"/>
      <c r="E12" s="8"/>
      <c r="F12" s="8"/>
      <c r="G12" s="8"/>
      <c r="H12" s="9"/>
    </row>
    <row r="13" spans="1:8" x14ac:dyDescent="0.3">
      <c r="A13" s="7"/>
      <c r="B13" s="8" t="s">
        <v>115</v>
      </c>
      <c r="C13" s="8"/>
      <c r="D13" s="106"/>
      <c r="E13" s="8"/>
      <c r="F13" s="8"/>
      <c r="G13" s="8"/>
      <c r="H13" s="9"/>
    </row>
    <row r="14" spans="1:8" x14ac:dyDescent="0.3">
      <c r="A14" s="7"/>
      <c r="B14" s="8" t="s">
        <v>116</v>
      </c>
      <c r="C14" s="8"/>
      <c r="D14" s="106"/>
      <c r="E14" s="8"/>
      <c r="F14" s="8"/>
      <c r="G14" s="8"/>
      <c r="H14" s="9"/>
    </row>
    <row r="15" spans="1:8" x14ac:dyDescent="0.3">
      <c r="A15" s="7"/>
      <c r="B15" s="8" t="s">
        <v>111</v>
      </c>
      <c r="C15" s="8"/>
      <c r="D15" s="106"/>
      <c r="E15" s="8"/>
      <c r="F15" s="8"/>
      <c r="G15" s="8"/>
      <c r="H15" s="9"/>
    </row>
    <row r="16" spans="1:8" x14ac:dyDescent="0.3">
      <c r="A16" s="7"/>
      <c r="B16" s="8" t="s">
        <v>117</v>
      </c>
      <c r="C16" s="8"/>
      <c r="D16" s="106"/>
      <c r="E16" s="8"/>
      <c r="F16" s="8"/>
      <c r="G16" s="8"/>
      <c r="H16" s="9"/>
    </row>
    <row r="17" spans="1:8" x14ac:dyDescent="0.3">
      <c r="A17" s="7"/>
      <c r="B17" s="8" t="s">
        <v>118</v>
      </c>
      <c r="C17" s="8"/>
      <c r="D17" s="106"/>
      <c r="E17" s="8"/>
      <c r="F17" s="8"/>
      <c r="G17" s="8"/>
      <c r="H17" s="9"/>
    </row>
    <row r="18" spans="1:8" x14ac:dyDescent="0.3">
      <c r="A18" s="7"/>
      <c r="B18" s="8" t="s">
        <v>119</v>
      </c>
      <c r="C18" s="8"/>
      <c r="D18" s="106"/>
      <c r="E18" s="8"/>
      <c r="F18" s="8"/>
      <c r="G18" s="8"/>
      <c r="H18" s="9"/>
    </row>
    <row r="19" spans="1:8" x14ac:dyDescent="0.3">
      <c r="A19" s="7"/>
      <c r="B19" s="8"/>
      <c r="C19" s="8"/>
      <c r="D19" s="106"/>
      <c r="E19" s="8"/>
      <c r="F19" s="8"/>
      <c r="G19" s="8"/>
      <c r="H19" s="9"/>
    </row>
    <row r="20" spans="1:8" ht="36" customHeight="1" thickBot="1" x14ac:dyDescent="0.55000000000000004">
      <c r="A20" s="7"/>
      <c r="B20" s="8"/>
      <c r="C20" s="323"/>
      <c r="D20" s="324"/>
      <c r="E20" s="19"/>
      <c r="F20" s="322"/>
      <c r="G20" s="322"/>
      <c r="H20" s="9"/>
    </row>
    <row r="21" spans="1:8" ht="17.25" x14ac:dyDescent="0.35">
      <c r="A21" s="7"/>
      <c r="B21" s="8"/>
      <c r="C21" s="2" t="s">
        <v>0</v>
      </c>
      <c r="D21" s="19"/>
      <c r="E21" s="19"/>
      <c r="F21" s="318" t="s">
        <v>205</v>
      </c>
      <c r="G21" s="319"/>
      <c r="H21" s="9"/>
    </row>
    <row r="22" spans="1:8" x14ac:dyDescent="0.3">
      <c r="A22" s="7"/>
      <c r="B22" s="8"/>
      <c r="C22" s="19"/>
      <c r="D22" s="19"/>
      <c r="E22" s="19"/>
      <c r="F22" s="19"/>
      <c r="G22" s="19"/>
      <c r="H22" s="9"/>
    </row>
    <row r="23" spans="1:8" x14ac:dyDescent="0.3">
      <c r="A23" s="7"/>
      <c r="B23" s="8"/>
      <c r="C23" s="19"/>
      <c r="D23" s="19"/>
      <c r="E23" s="19"/>
      <c r="F23" s="19"/>
      <c r="G23" s="19"/>
      <c r="H23" s="9"/>
    </row>
    <row r="24" spans="1:8" ht="30" customHeight="1" thickBot="1" x14ac:dyDescent="0.35">
      <c r="A24" s="7"/>
      <c r="B24" s="8"/>
      <c r="C24" s="325"/>
      <c r="D24" s="324"/>
      <c r="E24" s="19"/>
      <c r="F24" s="19"/>
      <c r="G24" s="19"/>
      <c r="H24" s="9"/>
    </row>
    <row r="25" spans="1:8" x14ac:dyDescent="0.3">
      <c r="A25" s="7"/>
      <c r="B25" s="8"/>
      <c r="C25" s="3" t="s">
        <v>40</v>
      </c>
      <c r="D25" s="106"/>
      <c r="E25" s="8"/>
      <c r="F25" s="320"/>
      <c r="G25" s="321"/>
      <c r="H25" s="9"/>
    </row>
    <row r="26" spans="1:8" x14ac:dyDescent="0.3">
      <c r="A26" s="7"/>
      <c r="B26" s="8"/>
      <c r="C26" s="8"/>
      <c r="D26" s="106"/>
      <c r="E26" s="8"/>
      <c r="F26" s="8"/>
      <c r="G26" s="8"/>
      <c r="H26" s="9"/>
    </row>
    <row r="27" spans="1:8" ht="23.25" customHeight="1" x14ac:dyDescent="0.3">
      <c r="A27" s="41"/>
      <c r="B27" s="15"/>
      <c r="C27" s="15"/>
      <c r="D27" s="109"/>
      <c r="E27" s="15"/>
      <c r="F27" s="15"/>
      <c r="G27" s="15"/>
      <c r="H27" s="16"/>
    </row>
    <row r="28" spans="1:8" ht="24.75" hidden="1" customHeight="1" x14ac:dyDescent="0.3"/>
  </sheetData>
  <sheetProtection algorithmName="SHA-512" hashValue="E9ZId4nxO/xJSfx8YVO1xIh03CNvQWbYh0DDPlDmTmpb7F8Z2tCTYZG/8g77We7pRLOJViXbcmncnwkrzgNh4g==" saltValue="kEcVawxCEfvziV4QQOSTQQ==" spinCount="100000" sheet="1" scenarios="1"/>
  <protectedRanges>
    <protectedRange sqref="C7 E7 G7 C20 F20 C24" name="Certification"/>
  </protectedRanges>
  <mergeCells count="6">
    <mergeCell ref="B2:C2"/>
    <mergeCell ref="F21:G21"/>
    <mergeCell ref="F25:G25"/>
    <mergeCell ref="F20:G20"/>
    <mergeCell ref="C20:D20"/>
    <mergeCell ref="C24:D24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092A-D267-4DC5-8D6E-EAD4D820F40A}">
  <dimension ref="A1:F106"/>
  <sheetViews>
    <sheetView workbookViewId="0">
      <selection activeCell="B23" sqref="B23"/>
    </sheetView>
  </sheetViews>
  <sheetFormatPr defaultRowHeight="14.25" x14ac:dyDescent="0.2"/>
  <cols>
    <col min="1" max="1" width="11.5" style="17" bestFit="1" customWidth="1"/>
    <col min="2" max="16384" width="9" style="17"/>
  </cols>
  <sheetData>
    <row r="1" spans="1:6" ht="15" x14ac:dyDescent="0.25">
      <c r="A1" s="180" t="s">
        <v>134</v>
      </c>
      <c r="B1" s="180" t="s">
        <v>187</v>
      </c>
    </row>
    <row r="3" spans="1:6" x14ac:dyDescent="0.2">
      <c r="A3" s="17" t="s">
        <v>135</v>
      </c>
      <c r="B3" s="17">
        <v>2020</v>
      </c>
      <c r="C3" s="17">
        <f t="shared" ref="C3:F3" si="0">B3+1</f>
        <v>2021</v>
      </c>
      <c r="D3" s="17">
        <f t="shared" si="0"/>
        <v>2022</v>
      </c>
      <c r="E3" s="17">
        <f t="shared" si="0"/>
        <v>2023</v>
      </c>
      <c r="F3" s="17">
        <f t="shared" si="0"/>
        <v>2024</v>
      </c>
    </row>
    <row r="4" spans="1:6" x14ac:dyDescent="0.2">
      <c r="A4" s="135">
        <f>'BoC T-Bills'!A11</f>
        <v>8.3333333333333329E-2</v>
      </c>
      <c r="B4" s="17">
        <f>'BoC T-Bills'!B11*'Fiera Capital Curve'!B$7</f>
        <v>8.9796387041381088E-3</v>
      </c>
      <c r="C4" s="17">
        <f>'BoC T-Bills'!C11*'Fiera Capital Curve'!C$7</f>
        <v>7.7047867206273078E-3</v>
      </c>
      <c r="D4" s="17">
        <f>'BoC T-Bills'!D11*'Fiera Capital Curve'!D$7</f>
        <v>2.2398484140817836E-2</v>
      </c>
      <c r="E4" s="17">
        <f>'BoC T-Bills'!E11*'Fiera Capital Curve'!E$7</f>
        <v>5.74469727542537E-2</v>
      </c>
      <c r="F4" s="17">
        <f>'BoC T-Bills'!F11*'Fiera Capital Curve'!F$7</f>
        <v>5.562851411355127E-2</v>
      </c>
    </row>
    <row r="5" spans="1:6" x14ac:dyDescent="0.2">
      <c r="A5" s="135">
        <f>'BoC T-Bills'!A12</f>
        <v>0.25</v>
      </c>
      <c r="B5" s="17">
        <f>'BoC T-Bills'!B12*'Fiera Capital Curve'!B$7</f>
        <v>1.1224548380172637E-2</v>
      </c>
      <c r="C5" s="17">
        <f>'BoC T-Bills'!C12*'Fiera Capital Curve'!C$7</f>
        <v>8.2551286292435414E-3</v>
      </c>
      <c r="D5" s="17">
        <f>'BoC T-Bills'!D12*'Fiera Capital Curve'!D$7</f>
        <v>3.0057320653484584E-2</v>
      </c>
      <c r="E5" s="17">
        <f>'BoC T-Bills'!E12*'Fiera Capital Curve'!E$7</f>
        <v>5.9136589599967052E-2</v>
      </c>
      <c r="F5" s="17">
        <f>'BoC T-Bills'!F12*'Fiera Capital Curve'!F$7</f>
        <v>5.5153056727965354E-2</v>
      </c>
    </row>
    <row r="6" spans="1:6" x14ac:dyDescent="0.2">
      <c r="A6" s="135">
        <f>'BoC T-Bills'!A13</f>
        <v>0.5</v>
      </c>
      <c r="B6" s="17">
        <f>'BoC T-Bills'!B13*'Fiera Capital Curve'!B$7</f>
        <v>1.2908230637198531E-2</v>
      </c>
      <c r="C6" s="17">
        <f>'BoC T-Bills'!C13*'Fiera Capital Curve'!C$7</f>
        <v>9.3558124464760174E-3</v>
      </c>
      <c r="D6" s="17">
        <f>'BoC T-Bills'!D13*'Fiera Capital Curve'!D$7</f>
        <v>3.7716157166151322E-2</v>
      </c>
      <c r="E6" s="17">
        <f>'BoC T-Bills'!E13*'Fiera Capital Curve'!E$7</f>
        <v>5.9981398022823713E-2</v>
      </c>
      <c r="F6" s="17">
        <f>'BoC T-Bills'!F13*'Fiera Capital Curve'!F$7</f>
        <v>5.4677599342379452E-2</v>
      </c>
    </row>
    <row r="7" spans="1:6" x14ac:dyDescent="0.2">
      <c r="A7" s="17">
        <v>1</v>
      </c>
      <c r="B7" s="17">
        <v>1.5714367732241691E-2</v>
      </c>
      <c r="C7" s="17">
        <v>1.2657863898173433E-2</v>
      </c>
      <c r="D7" s="17">
        <v>4.4218942884453279E-2</v>
      </c>
      <c r="E7" s="17">
        <v>6.0946893363231343E-2</v>
      </c>
      <c r="F7" s="17">
        <v>5.2656905453639338E-2</v>
      </c>
    </row>
    <row r="8" spans="1:6" x14ac:dyDescent="0.2">
      <c r="A8" s="17">
        <v>2</v>
      </c>
      <c r="B8" s="17">
        <v>1.625807187799588E-2</v>
      </c>
      <c r="C8" s="17">
        <v>1.4630733722827412E-2</v>
      </c>
      <c r="D8" s="17">
        <v>4.5531474544333789E-2</v>
      </c>
      <c r="E8" s="17">
        <v>5.8047170239317242E-2</v>
      </c>
      <c r="F8" s="17">
        <v>5.0736508011164264E-2</v>
      </c>
    </row>
    <row r="9" spans="1:6" x14ac:dyDescent="0.2">
      <c r="A9" s="17">
        <v>3</v>
      </c>
      <c r="B9" s="17">
        <v>1.7029584926544244E-2</v>
      </c>
      <c r="C9" s="17">
        <v>1.6835875343834412E-2</v>
      </c>
      <c r="D9" s="17">
        <v>4.6699231063630955E-2</v>
      </c>
      <c r="E9" s="17">
        <v>5.5783305623824671E-2</v>
      </c>
      <c r="F9" s="17">
        <v>4.9452938192385269E-2</v>
      </c>
    </row>
    <row r="10" spans="1:6" x14ac:dyDescent="0.2">
      <c r="A10" s="17">
        <v>4</v>
      </c>
      <c r="B10" s="17">
        <v>1.7962240634518341E-2</v>
      </c>
      <c r="C10" s="17">
        <v>1.9017131509205251E-2</v>
      </c>
      <c r="D10" s="17">
        <v>4.7736442177733804E-2</v>
      </c>
      <c r="E10" s="17">
        <v>5.4043830688886671E-2</v>
      </c>
      <c r="F10" s="17">
        <v>4.9021924860622998E-2</v>
      </c>
    </row>
    <row r="11" spans="1:6" x14ac:dyDescent="0.2">
      <c r="A11" s="17">
        <v>5</v>
      </c>
      <c r="B11" s="17">
        <v>1.9002482983153407E-2</v>
      </c>
      <c r="C11" s="17">
        <v>2.109191208952936E-2</v>
      </c>
      <c r="D11" s="17">
        <v>4.8655598755965146E-2</v>
      </c>
      <c r="E11" s="17">
        <v>5.2732945718537011E-2</v>
      </c>
      <c r="F11" s="17">
        <v>4.9102280452794522E-2</v>
      </c>
    </row>
    <row r="12" spans="1:6" x14ac:dyDescent="0.2">
      <c r="A12" s="17">
        <v>6</v>
      </c>
      <c r="B12" s="17">
        <v>2.0107317494296634E-2</v>
      </c>
      <c r="C12" s="17">
        <v>2.3031710832522062E-2</v>
      </c>
      <c r="D12" s="17">
        <v>4.9467743213536863E-2</v>
      </c>
      <c r="E12" s="17">
        <v>5.1769353100937665E-2</v>
      </c>
      <c r="F12" s="17">
        <v>4.9469918612016481E-2</v>
      </c>
    </row>
    <row r="13" spans="1:6" x14ac:dyDescent="0.2">
      <c r="A13" s="17">
        <v>7</v>
      </c>
      <c r="B13" s="17">
        <v>2.1242205119116869E-2</v>
      </c>
      <c r="C13" s="17">
        <v>2.4828697535656991E-2</v>
      </c>
      <c r="D13" s="17">
        <v>5.0182697172429735E-2</v>
      </c>
      <c r="E13" s="17">
        <v>5.1084637621038889E-2</v>
      </c>
      <c r="F13" s="17">
        <v>4.9979072495447308E-2</v>
      </c>
    </row>
    <row r="14" spans="1:6" x14ac:dyDescent="0.2">
      <c r="A14" s="17">
        <v>8</v>
      </c>
      <c r="B14" s="17">
        <v>2.2379364261441687E-2</v>
      </c>
      <c r="C14" s="17">
        <v>2.6483574949636109E-2</v>
      </c>
      <c r="D14" s="17">
        <v>5.0809242229444114E-2</v>
      </c>
      <c r="E14" s="17">
        <v>5.0621527658037707E-2</v>
      </c>
      <c r="F14" s="17">
        <v>5.0536459489941295E-2</v>
      </c>
    </row>
    <row r="15" spans="1:6" x14ac:dyDescent="0.2">
      <c r="A15" s="17">
        <v>9</v>
      </c>
      <c r="B15" s="17">
        <v>2.3496419765322435E-2</v>
      </c>
      <c r="C15" s="17">
        <v>2.8000425572083817E-2</v>
      </c>
      <c r="D15" s="17">
        <v>5.1355265182651585E-2</v>
      </c>
      <c r="E15" s="17">
        <v>5.033222590313044E-2</v>
      </c>
      <c r="F15" s="17">
        <v>5.1083976947747814E-2</v>
      </c>
    </row>
    <row r="16" spans="1:6" x14ac:dyDescent="0.2">
      <c r="A16" s="17">
        <v>10</v>
      </c>
      <c r="B16" s="17">
        <v>2.4575335999058607E-2</v>
      </c>
      <c r="C16" s="17">
        <v>2.9384424055692478E-2</v>
      </c>
      <c r="D16" s="17">
        <v>5.1827875980200173E-2</v>
      </c>
      <c r="E16" s="17">
        <v>5.0176901816519473E-2</v>
      </c>
      <c r="F16" s="17">
        <v>5.1587065719222225E-2</v>
      </c>
    </row>
    <row r="17" spans="1:6" x14ac:dyDescent="0.2">
      <c r="A17" s="17">
        <v>11</v>
      </c>
      <c r="B17" s="17">
        <v>2.5601578621160144E-2</v>
      </c>
      <c r="C17" s="17">
        <v>3.0640859407938589E-2</v>
      </c>
      <c r="D17" s="17">
        <v>5.2233504502522815E-2</v>
      </c>
      <c r="E17" s="17">
        <v>5.0122379612744392E-2</v>
      </c>
      <c r="F17" s="17">
        <v>5.2026847188176087E-2</v>
      </c>
    </row>
    <row r="18" spans="1:6" x14ac:dyDescent="0.2">
      <c r="A18" s="17">
        <v>12</v>
      </c>
      <c r="B18" s="17">
        <v>2.6563459222330339E-2</v>
      </c>
      <c r="C18" s="17">
        <v>3.1774773340047698E-2</v>
      </c>
      <c r="D18" s="17">
        <v>5.2577980761890505E-2</v>
      </c>
      <c r="E18" s="17">
        <v>5.0141023083636369E-2</v>
      </c>
      <c r="F18" s="17">
        <v>5.2394785426384621E-2</v>
      </c>
    </row>
    <row r="19" spans="1:6" x14ac:dyDescent="0.2">
      <c r="A19" s="17">
        <v>13</v>
      </c>
      <c r="B19" s="17">
        <v>2.745162602765891E-2</v>
      </c>
      <c r="C19" s="17">
        <v>3.2790882395854704E-2</v>
      </c>
      <c r="D19" s="17">
        <v>5.2866602002224497E-2</v>
      </c>
      <c r="E19" s="17">
        <v>5.0209802366755249E-2</v>
      </c>
      <c r="F19" s="17">
        <v>5.2689051430606218E-2</v>
      </c>
    </row>
    <row r="20" spans="1:6" x14ac:dyDescent="0.2">
      <c r="A20" s="17">
        <v>14</v>
      </c>
      <c r="B20" s="17">
        <v>2.8258671325330373E-2</v>
      </c>
      <c r="C20" s="17">
        <v>3.36936217957432E-2</v>
      </c>
      <c r="D20" s="17">
        <v>5.3104189375492411E-2</v>
      </c>
      <c r="E20" s="17">
        <v>5.0309521106571178E-2</v>
      </c>
      <c r="F20" s="17">
        <v>5.291204390528343E-2</v>
      </c>
    </row>
    <row r="21" spans="1:6" x14ac:dyDescent="0.2">
      <c r="A21" s="17">
        <v>15</v>
      </c>
      <c r="B21" s="17">
        <v>2.8978832153881546E-2</v>
      </c>
      <c r="C21" s="17">
        <v>3.4487232946622939E-2</v>
      </c>
      <c r="D21" s="17">
        <v>5.3295136271014891E-2</v>
      </c>
      <c r="E21" s="17">
        <v>5.0424181021481052E-2</v>
      </c>
      <c r="F21" s="17">
        <v>5.3068701906423224E-2</v>
      </c>
    </row>
    <row r="22" spans="1:6" x14ac:dyDescent="0.2">
      <c r="A22" s="17">
        <v>16</v>
      </c>
      <c r="B22" s="17">
        <v>2.9607765209854881E-2</v>
      </c>
      <c r="C22" s="17">
        <v>3.5175858301286375E-2</v>
      </c>
      <c r="D22" s="17">
        <v>5.3443449921033684E-2</v>
      </c>
      <c r="E22" s="17">
        <v>5.0540462078871036E-2</v>
      </c>
      <c r="F22" s="17">
        <v>5.316536311687263E-2</v>
      </c>
    </row>
    <row r="23" spans="1:6" x14ac:dyDescent="0.2">
      <c r="A23" s="17">
        <v>17</v>
      </c>
      <c r="B23" s="17">
        <v>3.0142380195918389E-2</v>
      </c>
      <c r="C23" s="17">
        <v>3.5763627654740407E-2</v>
      </c>
      <c r="D23" s="17">
        <v>5.3552787559146449E-2</v>
      </c>
      <c r="E23" s="17">
        <v>5.0647298800279975E-2</v>
      </c>
      <c r="F23" s="17">
        <v>5.3208999793073627E-2</v>
      </c>
    </row>
    <row r="24" spans="1:6" x14ac:dyDescent="0.2">
      <c r="A24" s="17">
        <v>18</v>
      </c>
      <c r="B24" s="17">
        <v>3.0580718187995012E-2</v>
      </c>
      <c r="C24" s="17">
        <v>3.6254729606634443E-2</v>
      </c>
      <c r="D24" s="17">
        <v>5.362648813946802E-2</v>
      </c>
      <c r="E24" s="17">
        <v>5.0735535858625974E-2</v>
      </c>
      <c r="F24" s="17">
        <v>5.3206716708481157E-2</v>
      </c>
    </row>
    <row r="25" spans="1:6" x14ac:dyDescent="0.2">
      <c r="A25" s="17">
        <v>19</v>
      </c>
      <c r="B25" s="17">
        <v>3.0921863314518846E-2</v>
      </c>
      <c r="C25" s="17">
        <v>3.6653466238598637E-2</v>
      </c>
      <c r="D25" s="17">
        <v>5.3667600413806471E-2</v>
      </c>
      <c r="E25" s="17">
        <v>5.0797648680211166E-2</v>
      </c>
      <c r="F25" s="17">
        <v>5.3165430761601074E-2</v>
      </c>
    </row>
    <row r="26" spans="1:6" x14ac:dyDescent="0.2">
      <c r="A26" s="17">
        <v>20</v>
      </c>
      <c r="B26" s="17">
        <v>3.1165877346331423E-2</v>
      </c>
      <c r="C26" s="17">
        <v>3.6964290859255761E-2</v>
      </c>
      <c r="D26" s="17">
        <v>5.3678907997760622E-2</v>
      </c>
      <c r="E26" s="17">
        <v>5.0827517044220075E-2</v>
      </c>
      <c r="F26" s="17">
        <v>5.3091676090874729E-2</v>
      </c>
    </row>
    <row r="27" spans="1:6" x14ac:dyDescent="0.2">
      <c r="A27" s="17">
        <v>21</v>
      </c>
      <c r="B27" s="17">
        <v>3.1313747902833811E-2</v>
      </c>
      <c r="C27" s="17">
        <v>3.7191829385000777E-2</v>
      </c>
      <c r="D27" s="17">
        <v>5.3662951924379795E-2</v>
      </c>
      <c r="E27" s="17">
        <v>5.0820241623846192E-2</v>
      </c>
      <c r="F27" s="17">
        <v>5.299149525760409E-2</v>
      </c>
    </row>
    <row r="28" spans="1:6" x14ac:dyDescent="0.2">
      <c r="A28" s="17">
        <v>22</v>
      </c>
      <c r="B28" s="17">
        <v>3.1367342069576046E-2</v>
      </c>
      <c r="C28" s="17">
        <v>3.7340886251321322E-2</v>
      </c>
      <c r="D28" s="17">
        <v>5.3622051078581798E-2</v>
      </c>
      <c r="E28" s="17">
        <v>5.077199504209446E-2</v>
      </c>
      <c r="F28" s="17">
        <v>5.2870388734344416E-2</v>
      </c>
    </row>
    <row r="29" spans="1:6" x14ac:dyDescent="0.2">
      <c r="A29" s="17">
        <v>23</v>
      </c>
      <c r="B29" s="17">
        <v>3.1329358434033013E-2</v>
      </c>
      <c r="C29" s="17">
        <v>3.7416436002926004E-2</v>
      </c>
      <c r="D29" s="17">
        <v>5.3558320821449443E-2</v>
      </c>
      <c r="E29" s="17">
        <v>5.0679900357971271E-2</v>
      </c>
      <c r="F29" s="17">
        <v>5.2733303156663774E-2</v>
      </c>
    </row>
    <row r="30" spans="1:6" x14ac:dyDescent="0.2">
      <c r="A30" s="17">
        <v>24</v>
      </c>
      <c r="B30" s="17">
        <v>3.1203271964796858E-2</v>
      </c>
      <c r="C30" s="17">
        <v>3.7423602003838978E-2</v>
      </c>
      <c r="D30" s="17">
        <v>5.3473690046755992E-2</v>
      </c>
      <c r="E30" s="17">
        <v>5.05419310033796E-2</v>
      </c>
      <c r="F30" s="17">
        <v>5.2584644619340315E-2</v>
      </c>
    </row>
    <row r="31" spans="1:6" x14ac:dyDescent="0.2">
      <c r="A31" s="17">
        <v>25</v>
      </c>
      <c r="B31" s="17">
        <v>3.0993267803653898E-2</v>
      </c>
      <c r="C31" s="17">
        <v>3.7367624048886286E-2</v>
      </c>
      <c r="D31" s="17">
        <v>5.336991685937631E-2</v>
      </c>
      <c r="E31" s="17">
        <v>5.0356827107969557E-2</v>
      </c>
      <c r="F31" s="17">
        <v>5.2428307439961741E-2</v>
      </c>
    </row>
    <row r="32" spans="1:6" x14ac:dyDescent="0.2">
      <c r="A32" s="17">
        <v>26</v>
      </c>
      <c r="B32" s="17">
        <v>3.070416185868256E-2</v>
      </c>
      <c r="C32" s="17">
        <v>3.7253817004013041E-2</v>
      </c>
      <c r="D32" s="17">
        <v>5.3248603024149882E-2</v>
      </c>
      <c r="E32" s="17">
        <v>5.0124023926064271E-2</v>
      </c>
      <c r="F32" s="17">
        <v>5.2267711764914071E-2</v>
      </c>
    </row>
    <row r="33" spans="1:6" x14ac:dyDescent="0.2">
      <c r="A33" s="17">
        <v>27</v>
      </c>
      <c r="B33" s="17">
        <v>3.0341307965256865E-2</v>
      </c>
      <c r="C33" s="17">
        <v>3.708752289637407E-2</v>
      </c>
      <c r="D33" s="17">
        <v>5.3111207302167292E-2</v>
      </c>
      <c r="E33" s="17">
        <v>4.9843588758441013E-2</v>
      </c>
      <c r="F33" s="17">
        <v>5.2105845496581968E-2</v>
      </c>
    </row>
    <row r="34" spans="1:6" x14ac:dyDescent="0.2">
      <c r="A34" s="17">
        <v>28</v>
      </c>
      <c r="B34" s="17">
        <v>2.9910493163366907E-2</v>
      </c>
      <c r="C34" s="17">
        <v>3.6874059061628217E-2</v>
      </c>
      <c r="D34" s="17">
        <v>5.295905776767762E-2</v>
      </c>
      <c r="E34" s="17">
        <v>4.9516163376862279E-2</v>
      </c>
      <c r="F34" s="17">
        <v>5.1945307516709935E-2</v>
      </c>
    </row>
    <row r="35" spans="1:6" x14ac:dyDescent="0.2">
      <c r="A35" s="17">
        <v>29</v>
      </c>
      <c r="B35" s="17">
        <v>2.9417824153871414E-2</v>
      </c>
      <c r="C35" s="17">
        <v>3.661866499721679E-2</v>
      </c>
      <c r="D35" s="17">
        <v>5.2793363181384563E-2</v>
      </c>
      <c r="E35" s="17">
        <v>4.9142909536708697E-2</v>
      </c>
      <c r="F35" s="17">
        <v>5.1788350240193473E-2</v>
      </c>
    </row>
    <row r="36" spans="1:6" x14ac:dyDescent="0.2">
      <c r="A36" s="17">
        <v>30</v>
      </c>
      <c r="B36" s="17">
        <v>2.8869609094656495E-2</v>
      </c>
      <c r="C36" s="17">
        <v>3.632645045113829E-2</v>
      </c>
      <c r="D36" s="17">
        <v>5.2615223483575675E-2</v>
      </c>
      <c r="E36" s="17">
        <v>4.8725455719322068E-2</v>
      </c>
      <c r="F36" s="17">
        <v>5.1636920278553419E-2</v>
      </c>
    </row>
    <row r="37" spans="1:6" x14ac:dyDescent="0.2">
      <c r="A37" s="17">
        <v>31</v>
      </c>
      <c r="B37" s="17">
        <v>2.9435368867290083E-2</v>
      </c>
      <c r="C37" s="17">
        <v>3.6705789189859825E-2</v>
      </c>
      <c r="D37" s="17">
        <v>5.2587342896486283E-2</v>
      </c>
      <c r="E37" s="17">
        <v>4.8794819326339015E-2</v>
      </c>
      <c r="F37" s="17">
        <v>5.1633497271589585E-2</v>
      </c>
    </row>
    <row r="38" spans="1:6" x14ac:dyDescent="0.2">
      <c r="A38" s="17">
        <v>32</v>
      </c>
      <c r="B38" s="17">
        <v>3.0001128639923668E-2</v>
      </c>
      <c r="C38" s="17">
        <v>3.7085127928581374E-2</v>
      </c>
      <c r="D38" s="17">
        <v>5.2559462309396891E-2</v>
      </c>
      <c r="E38" s="17">
        <v>4.8864182933355961E-2</v>
      </c>
      <c r="F38" s="17">
        <v>5.163007426462575E-2</v>
      </c>
    </row>
    <row r="39" spans="1:6" x14ac:dyDescent="0.2">
      <c r="A39" s="17">
        <v>33</v>
      </c>
      <c r="B39" s="17">
        <v>3.0566888412557253E-2</v>
      </c>
      <c r="C39" s="17">
        <v>3.7464466667302909E-2</v>
      </c>
      <c r="D39" s="17">
        <v>5.2531581722307499E-2</v>
      </c>
      <c r="E39" s="17">
        <v>4.8933546540372908E-2</v>
      </c>
      <c r="F39" s="17">
        <v>5.1626651257661915E-2</v>
      </c>
    </row>
    <row r="40" spans="1:6" x14ac:dyDescent="0.2">
      <c r="A40" s="17">
        <v>34</v>
      </c>
      <c r="B40" s="17">
        <v>3.1132648185190841E-2</v>
      </c>
      <c r="C40" s="17">
        <v>3.7843805406024458E-2</v>
      </c>
      <c r="D40" s="17">
        <v>5.2503701135218107E-2</v>
      </c>
      <c r="E40" s="17">
        <v>4.9002910147389854E-2</v>
      </c>
      <c r="F40" s="17">
        <v>5.1623228250698081E-2</v>
      </c>
    </row>
    <row r="41" spans="1:6" x14ac:dyDescent="0.2">
      <c r="A41" s="17">
        <v>35</v>
      </c>
      <c r="B41" s="17">
        <v>3.1698407957824429E-2</v>
      </c>
      <c r="C41" s="17">
        <v>3.8223144144745994E-2</v>
      </c>
      <c r="D41" s="17">
        <v>5.2475820548128715E-2</v>
      </c>
      <c r="E41" s="17">
        <v>4.9072273754406801E-2</v>
      </c>
      <c r="F41" s="17">
        <v>5.1619805243734246E-2</v>
      </c>
    </row>
    <row r="42" spans="1:6" x14ac:dyDescent="0.2">
      <c r="A42" s="17">
        <v>36</v>
      </c>
      <c r="B42" s="17">
        <v>3.226416773045801E-2</v>
      </c>
      <c r="C42" s="17">
        <v>3.8602482883467543E-2</v>
      </c>
      <c r="D42" s="17">
        <v>5.2447939961039323E-2</v>
      </c>
      <c r="E42" s="17">
        <v>4.9141637361423747E-2</v>
      </c>
      <c r="F42" s="17">
        <v>5.1616382236770411E-2</v>
      </c>
    </row>
    <row r="43" spans="1:6" x14ac:dyDescent="0.2">
      <c r="A43" s="17">
        <v>37</v>
      </c>
      <c r="B43" s="17">
        <v>3.2829927503091598E-2</v>
      </c>
      <c r="C43" s="17">
        <v>3.8981821622189078E-2</v>
      </c>
      <c r="D43" s="17">
        <v>5.2420059373949932E-2</v>
      </c>
      <c r="E43" s="17">
        <v>4.9211000968440693E-2</v>
      </c>
      <c r="F43" s="17">
        <v>5.1612959229806576E-2</v>
      </c>
    </row>
    <row r="44" spans="1:6" x14ac:dyDescent="0.2">
      <c r="A44" s="17">
        <v>38</v>
      </c>
      <c r="B44" s="17">
        <v>3.3395687275725186E-2</v>
      </c>
      <c r="C44" s="17">
        <v>3.9361160360910627E-2</v>
      </c>
      <c r="D44" s="17">
        <v>5.239217878686054E-2</v>
      </c>
      <c r="E44" s="17">
        <v>4.928036457545764E-2</v>
      </c>
      <c r="F44" s="17">
        <v>5.1609536222842742E-2</v>
      </c>
    </row>
    <row r="45" spans="1:6" x14ac:dyDescent="0.2">
      <c r="A45" s="17">
        <v>39</v>
      </c>
      <c r="B45" s="17">
        <v>3.3961447048358774E-2</v>
      </c>
      <c r="C45" s="17">
        <v>3.9740499099632162E-2</v>
      </c>
      <c r="D45" s="17">
        <v>5.2364298199771148E-2</v>
      </c>
      <c r="E45" s="17">
        <v>4.9349728182474586E-2</v>
      </c>
      <c r="F45" s="17">
        <v>5.1606113215878907E-2</v>
      </c>
    </row>
    <row r="46" spans="1:6" x14ac:dyDescent="0.2">
      <c r="A46" s="17">
        <v>40</v>
      </c>
      <c r="B46" s="17">
        <v>3.4527206820992362E-2</v>
      </c>
      <c r="C46" s="17">
        <v>4.0119837838353711E-2</v>
      </c>
      <c r="D46" s="17">
        <v>5.2336417612681756E-2</v>
      </c>
      <c r="E46" s="17">
        <v>4.9419091789491533E-2</v>
      </c>
      <c r="F46" s="17">
        <v>5.1602690208915072E-2</v>
      </c>
    </row>
    <row r="47" spans="1:6" x14ac:dyDescent="0.2">
      <c r="A47" s="17">
        <v>41</v>
      </c>
      <c r="B47" s="17">
        <v>3.509296659362595E-2</v>
      </c>
      <c r="C47" s="17">
        <v>4.0499176577075247E-2</v>
      </c>
      <c r="D47" s="17">
        <v>5.2308537025592364E-2</v>
      </c>
      <c r="E47" s="17">
        <v>4.9488455396508479E-2</v>
      </c>
      <c r="F47" s="17">
        <v>5.1599267201951238E-2</v>
      </c>
    </row>
    <row r="48" spans="1:6" x14ac:dyDescent="0.2">
      <c r="A48" s="17">
        <v>42</v>
      </c>
      <c r="B48" s="17">
        <v>3.5658726366259538E-2</v>
      </c>
      <c r="C48" s="17">
        <v>4.0878515315796796E-2</v>
      </c>
      <c r="D48" s="17">
        <v>5.2280656438502972E-2</v>
      </c>
      <c r="E48" s="17">
        <v>4.9557819003525426E-2</v>
      </c>
      <c r="F48" s="17">
        <v>5.1595844194987403E-2</v>
      </c>
    </row>
    <row r="49" spans="1:6" x14ac:dyDescent="0.2">
      <c r="A49" s="17">
        <v>43</v>
      </c>
      <c r="B49" s="17">
        <v>3.6224486138893126E-2</v>
      </c>
      <c r="C49" s="17">
        <v>4.1257854054518331E-2</v>
      </c>
      <c r="D49" s="17">
        <v>5.225277585141358E-2</v>
      </c>
      <c r="E49" s="17">
        <v>4.9627182610542372E-2</v>
      </c>
      <c r="F49" s="17">
        <v>5.1592421188023568E-2</v>
      </c>
    </row>
    <row r="50" spans="1:6" x14ac:dyDescent="0.2">
      <c r="A50" s="17">
        <v>44</v>
      </c>
      <c r="B50" s="17">
        <v>3.6790245911526714E-2</v>
      </c>
      <c r="C50" s="17">
        <v>4.163719279323988E-2</v>
      </c>
      <c r="D50" s="17">
        <v>5.2224895264324188E-2</v>
      </c>
      <c r="E50" s="17">
        <v>4.9696546217559319E-2</v>
      </c>
      <c r="F50" s="17">
        <v>5.1588998181059734E-2</v>
      </c>
    </row>
    <row r="51" spans="1:6" x14ac:dyDescent="0.2">
      <c r="A51" s="17">
        <v>45</v>
      </c>
      <c r="B51" s="17">
        <v>3.7356005684160302E-2</v>
      </c>
      <c r="C51" s="17">
        <v>4.2016531531961415E-2</v>
      </c>
      <c r="D51" s="17">
        <v>5.2197014677234796E-2</v>
      </c>
      <c r="E51" s="17">
        <v>4.9765909824576265E-2</v>
      </c>
      <c r="F51" s="17">
        <v>5.1585575174095899E-2</v>
      </c>
    </row>
    <row r="52" spans="1:6" x14ac:dyDescent="0.2">
      <c r="A52" s="17">
        <v>46</v>
      </c>
      <c r="B52" s="17">
        <v>3.7921765456793891E-2</v>
      </c>
      <c r="C52" s="17">
        <v>4.2395870270682964E-2</v>
      </c>
      <c r="D52" s="17">
        <v>5.2169134090145404E-2</v>
      </c>
      <c r="E52" s="17">
        <v>4.9835273431593212E-2</v>
      </c>
      <c r="F52" s="17">
        <v>5.1582152167132064E-2</v>
      </c>
    </row>
    <row r="53" spans="1:6" x14ac:dyDescent="0.2">
      <c r="A53" s="17">
        <v>47</v>
      </c>
      <c r="B53" s="17">
        <v>3.8487525229427479E-2</v>
      </c>
      <c r="C53" s="17">
        <v>4.27752090094045E-2</v>
      </c>
      <c r="D53" s="17">
        <v>5.2141253503056012E-2</v>
      </c>
      <c r="E53" s="17">
        <v>4.9904637038610158E-2</v>
      </c>
      <c r="F53" s="17">
        <v>5.157872916016823E-2</v>
      </c>
    </row>
    <row r="54" spans="1:6" x14ac:dyDescent="0.2">
      <c r="A54" s="17">
        <v>48</v>
      </c>
      <c r="B54" s="17">
        <v>3.9053285002061067E-2</v>
      </c>
      <c r="C54" s="17">
        <v>4.3154547748126049E-2</v>
      </c>
      <c r="D54" s="17">
        <v>5.211337291596662E-2</v>
      </c>
      <c r="E54" s="17">
        <v>4.9974000645627105E-2</v>
      </c>
      <c r="F54" s="17">
        <v>5.1575306153204395E-2</v>
      </c>
    </row>
    <row r="55" spans="1:6" x14ac:dyDescent="0.2">
      <c r="A55" s="17">
        <v>49</v>
      </c>
      <c r="B55" s="17">
        <v>3.9619044774694655E-2</v>
      </c>
      <c r="C55" s="17">
        <v>4.3533886486847584E-2</v>
      </c>
      <c r="D55" s="17">
        <v>5.2085492328877228E-2</v>
      </c>
      <c r="E55" s="17">
        <v>5.0043364252644051E-2</v>
      </c>
      <c r="F55" s="17">
        <v>5.157188314624056E-2</v>
      </c>
    </row>
    <row r="56" spans="1:6" x14ac:dyDescent="0.2">
      <c r="A56" s="17">
        <v>50</v>
      </c>
      <c r="B56" s="17">
        <v>4.0184804547328243E-2</v>
      </c>
      <c r="C56" s="17">
        <v>4.3913225225569133E-2</v>
      </c>
      <c r="D56" s="17">
        <v>5.2057611741787836E-2</v>
      </c>
      <c r="E56" s="17">
        <v>5.0112727859660998E-2</v>
      </c>
      <c r="F56" s="17">
        <v>5.1568460139276726E-2</v>
      </c>
    </row>
    <row r="57" spans="1:6" x14ac:dyDescent="0.2">
      <c r="A57" s="17">
        <v>51</v>
      </c>
      <c r="B57" s="17">
        <v>4.0750564319961831E-2</v>
      </c>
      <c r="C57" s="17">
        <v>4.4292563964290668E-2</v>
      </c>
      <c r="D57" s="17">
        <v>5.2029731154698444E-2</v>
      </c>
      <c r="E57" s="17">
        <v>5.0182091466677944E-2</v>
      </c>
      <c r="F57" s="17">
        <v>5.1565037132312891E-2</v>
      </c>
    </row>
    <row r="58" spans="1:6" x14ac:dyDescent="0.2">
      <c r="A58" s="17">
        <v>52</v>
      </c>
      <c r="B58" s="17">
        <v>4.1316324092595419E-2</v>
      </c>
      <c r="C58" s="17">
        <v>4.4671902703012217E-2</v>
      </c>
      <c r="D58" s="17">
        <v>5.2001850567609052E-2</v>
      </c>
      <c r="E58" s="17">
        <v>5.0251455073694891E-2</v>
      </c>
      <c r="F58" s="17">
        <v>5.1561614125349056E-2</v>
      </c>
    </row>
    <row r="59" spans="1:6" x14ac:dyDescent="0.2">
      <c r="A59" s="17">
        <v>53</v>
      </c>
      <c r="B59" s="17">
        <v>4.1882083865229007E-2</v>
      </c>
      <c r="C59" s="17">
        <v>4.5051241441733753E-2</v>
      </c>
      <c r="D59" s="17">
        <v>5.197396998051966E-2</v>
      </c>
      <c r="E59" s="17">
        <v>5.0320818680711837E-2</v>
      </c>
      <c r="F59" s="17">
        <v>5.1558191118385222E-2</v>
      </c>
    </row>
    <row r="60" spans="1:6" x14ac:dyDescent="0.2">
      <c r="A60" s="17">
        <v>54</v>
      </c>
      <c r="B60" s="17">
        <v>4.2447843637862595E-2</v>
      </c>
      <c r="C60" s="17">
        <v>4.5430580180455302E-2</v>
      </c>
      <c r="D60" s="17">
        <v>5.1946089393430268E-2</v>
      </c>
      <c r="E60" s="17">
        <v>5.0390182287728784E-2</v>
      </c>
      <c r="F60" s="17">
        <v>5.1554768111421387E-2</v>
      </c>
    </row>
    <row r="61" spans="1:6" x14ac:dyDescent="0.2">
      <c r="A61" s="17">
        <v>55</v>
      </c>
      <c r="B61" s="17">
        <v>4.3013603410496183E-2</v>
      </c>
      <c r="C61" s="17">
        <v>4.5809918919176837E-2</v>
      </c>
      <c r="D61" s="17">
        <v>5.1918208806340876E-2</v>
      </c>
      <c r="E61" s="17">
        <v>5.045954589474573E-2</v>
      </c>
      <c r="F61" s="17">
        <v>5.1551345104457552E-2</v>
      </c>
    </row>
    <row r="62" spans="1:6" x14ac:dyDescent="0.2">
      <c r="A62" s="17">
        <v>56</v>
      </c>
      <c r="B62" s="17">
        <v>4.3579363183129771E-2</v>
      </c>
      <c r="C62" s="17">
        <v>4.6189257657898386E-2</v>
      </c>
      <c r="D62" s="17">
        <v>5.1890328219251484E-2</v>
      </c>
      <c r="E62" s="17">
        <v>5.0528909501762677E-2</v>
      </c>
      <c r="F62" s="17">
        <v>5.1547922097493717E-2</v>
      </c>
    </row>
    <row r="63" spans="1:6" x14ac:dyDescent="0.2">
      <c r="A63" s="17">
        <v>57</v>
      </c>
      <c r="B63" s="17">
        <v>4.4145122955763359E-2</v>
      </c>
      <c r="C63" s="17">
        <v>4.6568596396619921E-2</v>
      </c>
      <c r="D63" s="17">
        <v>5.1862447632162093E-2</v>
      </c>
      <c r="E63" s="17">
        <v>5.0598273108779623E-2</v>
      </c>
      <c r="F63" s="17">
        <v>5.1544499090529883E-2</v>
      </c>
    </row>
    <row r="64" spans="1:6" x14ac:dyDescent="0.2">
      <c r="A64" s="17">
        <v>58</v>
      </c>
      <c r="B64" s="17">
        <v>4.4710882728396947E-2</v>
      </c>
      <c r="C64" s="17">
        <v>4.694793513534147E-2</v>
      </c>
      <c r="D64" s="17">
        <v>5.1834567045072701E-2</v>
      </c>
      <c r="E64" s="17">
        <v>5.066763671579657E-2</v>
      </c>
      <c r="F64" s="17">
        <v>5.1541076083566048E-2</v>
      </c>
    </row>
    <row r="65" spans="1:6" x14ac:dyDescent="0.2">
      <c r="A65" s="17">
        <v>59</v>
      </c>
      <c r="B65" s="17">
        <v>4.5276642501030535E-2</v>
      </c>
      <c r="C65" s="17">
        <v>4.7327273874063006E-2</v>
      </c>
      <c r="D65" s="17">
        <v>5.1806686457983309E-2</v>
      </c>
      <c r="E65" s="17">
        <v>5.0737000322813516E-2</v>
      </c>
      <c r="F65" s="17">
        <v>5.1537653076602213E-2</v>
      </c>
    </row>
    <row r="66" spans="1:6" x14ac:dyDescent="0.2">
      <c r="A66" s="17">
        <v>60</v>
      </c>
      <c r="B66" s="17">
        <v>4.5842402273664123E-2</v>
      </c>
      <c r="C66" s="17">
        <v>4.7706612612784541E-2</v>
      </c>
      <c r="D66" s="17">
        <v>5.1778805870893917E-2</v>
      </c>
      <c r="E66" s="17">
        <v>5.0806363929830463E-2</v>
      </c>
      <c r="F66" s="17">
        <v>5.1534230069638379E-2</v>
      </c>
    </row>
    <row r="67" spans="1:6" x14ac:dyDescent="0.2">
      <c r="A67" s="17">
        <v>61</v>
      </c>
      <c r="B67" s="17">
        <v>4.6408162046297712E-2</v>
      </c>
      <c r="C67" s="17">
        <v>4.8085951351506083E-2</v>
      </c>
      <c r="D67" s="17">
        <v>5.1750925283804525E-2</v>
      </c>
      <c r="E67" s="17">
        <v>5.0875727536847409E-2</v>
      </c>
      <c r="F67" s="17">
        <v>5.1530807062674544E-2</v>
      </c>
    </row>
    <row r="68" spans="1:6" x14ac:dyDescent="0.2">
      <c r="A68" s="17">
        <v>62</v>
      </c>
      <c r="B68" s="17">
        <v>4.69739218189313E-2</v>
      </c>
      <c r="C68" s="17">
        <v>4.8465290090227625E-2</v>
      </c>
      <c r="D68" s="17">
        <v>5.1723044696715133E-2</v>
      </c>
      <c r="E68" s="17">
        <v>5.0945091143864356E-2</v>
      </c>
      <c r="F68" s="17">
        <v>5.1527384055710709E-2</v>
      </c>
    </row>
    <row r="69" spans="1:6" x14ac:dyDescent="0.2">
      <c r="A69" s="17">
        <v>63</v>
      </c>
      <c r="B69" s="17">
        <v>4.7539681591564881E-2</v>
      </c>
      <c r="C69" s="17">
        <v>4.884462882894916E-2</v>
      </c>
      <c r="D69" s="17">
        <v>5.1695164109625741E-2</v>
      </c>
      <c r="E69" s="17">
        <v>5.1014454750881302E-2</v>
      </c>
      <c r="F69" s="17">
        <v>5.1523961048746875E-2</v>
      </c>
    </row>
    <row r="70" spans="1:6" x14ac:dyDescent="0.2">
      <c r="A70" s="17">
        <v>64</v>
      </c>
      <c r="B70" s="17">
        <v>4.8105441364198469E-2</v>
      </c>
      <c r="C70" s="17">
        <v>4.9223967567670696E-2</v>
      </c>
      <c r="D70" s="17">
        <v>5.1667283522536349E-2</v>
      </c>
      <c r="E70" s="17">
        <v>5.1083818357898249E-2</v>
      </c>
      <c r="F70" s="17">
        <v>5.152053804178304E-2</v>
      </c>
    </row>
    <row r="71" spans="1:6" x14ac:dyDescent="0.2">
      <c r="A71" s="17">
        <v>65</v>
      </c>
      <c r="B71" s="17">
        <v>4.8671201136832057E-2</v>
      </c>
      <c r="C71" s="17">
        <v>4.9603306306392238E-2</v>
      </c>
      <c r="D71" s="17">
        <v>5.1639402935446957E-2</v>
      </c>
      <c r="E71" s="17">
        <v>5.1153181964915195E-2</v>
      </c>
      <c r="F71" s="17">
        <v>5.1517115034819205E-2</v>
      </c>
    </row>
    <row r="72" spans="1:6" x14ac:dyDescent="0.2">
      <c r="A72" s="17">
        <v>66</v>
      </c>
      <c r="B72" s="17">
        <v>4.9236960909465645E-2</v>
      </c>
      <c r="C72" s="17">
        <v>4.998264504511378E-2</v>
      </c>
      <c r="D72" s="17">
        <v>5.1611522348357565E-2</v>
      </c>
      <c r="E72" s="17">
        <v>5.1222545571932149E-2</v>
      </c>
      <c r="F72" s="17">
        <v>5.1513692027855378E-2</v>
      </c>
    </row>
    <row r="73" spans="1:6" x14ac:dyDescent="0.2">
      <c r="A73" s="17">
        <v>67</v>
      </c>
      <c r="B73" s="17">
        <v>4.9802720682099233E-2</v>
      </c>
      <c r="C73" s="17">
        <v>5.0361983783835315E-2</v>
      </c>
      <c r="D73" s="17">
        <v>5.1583641761268173E-2</v>
      </c>
      <c r="E73" s="17">
        <v>5.1291909178949095E-2</v>
      </c>
      <c r="F73" s="17">
        <v>5.1510269020891543E-2</v>
      </c>
    </row>
    <row r="74" spans="1:6" x14ac:dyDescent="0.2">
      <c r="A74" s="17">
        <v>68</v>
      </c>
      <c r="B74" s="17">
        <v>5.0368480454732814E-2</v>
      </c>
      <c r="C74" s="17">
        <v>5.074132252255685E-2</v>
      </c>
      <c r="D74" s="17">
        <v>5.1555761174178781E-2</v>
      </c>
      <c r="E74" s="17">
        <v>5.1361272785966042E-2</v>
      </c>
      <c r="F74" s="17">
        <v>5.1506846013927708E-2</v>
      </c>
    </row>
    <row r="75" spans="1:6" x14ac:dyDescent="0.2">
      <c r="A75" s="17">
        <v>69</v>
      </c>
      <c r="B75" s="17">
        <v>5.0934240227366402E-2</v>
      </c>
      <c r="C75" s="17">
        <v>5.1120661261278393E-2</v>
      </c>
      <c r="D75" s="17">
        <v>5.1527880587089389E-2</v>
      </c>
      <c r="E75" s="17">
        <v>5.1430636392982995E-2</v>
      </c>
      <c r="F75" s="17">
        <v>5.150342300696388E-2</v>
      </c>
    </row>
    <row r="76" spans="1:6" x14ac:dyDescent="0.2">
      <c r="A76" s="17">
        <v>70</v>
      </c>
      <c r="B76" s="17">
        <v>5.1499999999999997E-2</v>
      </c>
      <c r="C76" s="17">
        <v>5.1499999999999997E-2</v>
      </c>
      <c r="D76" s="17">
        <v>5.1499999999999997E-2</v>
      </c>
      <c r="E76" s="17">
        <v>5.1499999999999997E-2</v>
      </c>
      <c r="F76" s="17">
        <v>5.1499999999999997E-2</v>
      </c>
    </row>
    <row r="77" spans="1:6" x14ac:dyDescent="0.2">
      <c r="A77" s="17">
        <v>71</v>
      </c>
      <c r="B77" s="17">
        <v>5.1499999999999997E-2</v>
      </c>
      <c r="C77" s="17">
        <v>5.1499999999999997E-2</v>
      </c>
      <c r="D77" s="17">
        <v>5.1499999999999997E-2</v>
      </c>
      <c r="E77" s="17">
        <v>5.1499999999999997E-2</v>
      </c>
      <c r="F77" s="17">
        <v>5.1499999999999997E-2</v>
      </c>
    </row>
    <row r="78" spans="1:6" x14ac:dyDescent="0.2">
      <c r="A78" s="17">
        <v>72</v>
      </c>
      <c r="B78" s="17">
        <v>5.1499999999999997E-2</v>
      </c>
      <c r="C78" s="17">
        <v>5.1499999999999997E-2</v>
      </c>
      <c r="D78" s="17">
        <v>5.1499999999999997E-2</v>
      </c>
      <c r="E78" s="17">
        <v>5.1499999999999997E-2</v>
      </c>
      <c r="F78" s="17">
        <v>5.1499999999999997E-2</v>
      </c>
    </row>
    <row r="79" spans="1:6" x14ac:dyDescent="0.2">
      <c r="A79" s="17">
        <v>73</v>
      </c>
      <c r="B79" s="17">
        <v>5.1499999999999997E-2</v>
      </c>
      <c r="C79" s="17">
        <v>5.1499999999999997E-2</v>
      </c>
      <c r="D79" s="17">
        <v>5.1499999999999997E-2</v>
      </c>
      <c r="E79" s="17">
        <v>5.1499999999999997E-2</v>
      </c>
      <c r="F79" s="17">
        <v>5.1499999999999997E-2</v>
      </c>
    </row>
    <row r="80" spans="1:6" x14ac:dyDescent="0.2">
      <c r="A80" s="17">
        <v>74</v>
      </c>
      <c r="B80" s="17">
        <v>5.1499999999999997E-2</v>
      </c>
      <c r="C80" s="17">
        <v>5.1499999999999997E-2</v>
      </c>
      <c r="D80" s="17">
        <v>5.1499999999999997E-2</v>
      </c>
      <c r="E80" s="17">
        <v>5.1499999999999997E-2</v>
      </c>
      <c r="F80" s="17">
        <v>5.1499999999999997E-2</v>
      </c>
    </row>
    <row r="81" spans="1:6" x14ac:dyDescent="0.2">
      <c r="A81" s="17">
        <v>75</v>
      </c>
      <c r="B81" s="17">
        <v>5.1499999999999997E-2</v>
      </c>
      <c r="C81" s="17">
        <v>5.1499999999999997E-2</v>
      </c>
      <c r="D81" s="17">
        <v>5.1499999999999997E-2</v>
      </c>
      <c r="E81" s="17">
        <v>5.1499999999999997E-2</v>
      </c>
      <c r="F81" s="17">
        <v>5.1499999999999997E-2</v>
      </c>
    </row>
    <row r="82" spans="1:6" x14ac:dyDescent="0.2">
      <c r="A82" s="17">
        <v>76</v>
      </c>
      <c r="B82" s="17">
        <v>5.1499999999999997E-2</v>
      </c>
      <c r="C82" s="17">
        <v>5.1499999999999997E-2</v>
      </c>
      <c r="D82" s="17">
        <v>5.1499999999999997E-2</v>
      </c>
      <c r="E82" s="17">
        <v>5.1499999999999997E-2</v>
      </c>
      <c r="F82" s="17">
        <v>5.1499999999999997E-2</v>
      </c>
    </row>
    <row r="83" spans="1:6" x14ac:dyDescent="0.2">
      <c r="A83" s="17">
        <v>77</v>
      </c>
      <c r="B83" s="17">
        <v>5.1499999999999997E-2</v>
      </c>
      <c r="C83" s="17">
        <v>5.1499999999999997E-2</v>
      </c>
      <c r="D83" s="17">
        <v>5.1499999999999997E-2</v>
      </c>
      <c r="E83" s="17">
        <v>5.1499999999999997E-2</v>
      </c>
      <c r="F83" s="17">
        <v>5.1499999999999997E-2</v>
      </c>
    </row>
    <row r="84" spans="1:6" x14ac:dyDescent="0.2">
      <c r="A84" s="17">
        <v>78</v>
      </c>
      <c r="B84" s="17">
        <v>5.1499999999999997E-2</v>
      </c>
      <c r="C84" s="17">
        <v>5.1499999999999997E-2</v>
      </c>
      <c r="D84" s="17">
        <v>5.1499999999999997E-2</v>
      </c>
      <c r="E84" s="17">
        <v>5.1499999999999997E-2</v>
      </c>
      <c r="F84" s="17">
        <v>5.1499999999999997E-2</v>
      </c>
    </row>
    <row r="85" spans="1:6" x14ac:dyDescent="0.2">
      <c r="A85" s="17">
        <v>79</v>
      </c>
      <c r="B85" s="17">
        <v>5.1499999999999997E-2</v>
      </c>
      <c r="C85" s="17">
        <v>5.1499999999999997E-2</v>
      </c>
      <c r="D85" s="17">
        <v>5.1499999999999997E-2</v>
      </c>
      <c r="E85" s="17">
        <v>5.1499999999999997E-2</v>
      </c>
      <c r="F85" s="17">
        <v>5.1499999999999997E-2</v>
      </c>
    </row>
    <row r="86" spans="1:6" x14ac:dyDescent="0.2">
      <c r="A86" s="17">
        <v>80</v>
      </c>
      <c r="B86" s="17">
        <v>5.1499999999999997E-2</v>
      </c>
      <c r="C86" s="17">
        <v>5.1499999999999997E-2</v>
      </c>
      <c r="D86" s="17">
        <v>5.1499999999999997E-2</v>
      </c>
      <c r="E86" s="17">
        <v>5.1499999999999997E-2</v>
      </c>
      <c r="F86" s="17">
        <v>5.1499999999999997E-2</v>
      </c>
    </row>
    <row r="87" spans="1:6" x14ac:dyDescent="0.2">
      <c r="A87" s="17">
        <v>81</v>
      </c>
      <c r="B87" s="17">
        <v>5.1499999999999997E-2</v>
      </c>
      <c r="C87" s="17">
        <v>5.1499999999999997E-2</v>
      </c>
      <c r="D87" s="17">
        <v>5.1499999999999997E-2</v>
      </c>
      <c r="E87" s="17">
        <v>5.1499999999999997E-2</v>
      </c>
      <c r="F87" s="17">
        <v>5.1499999999999997E-2</v>
      </c>
    </row>
    <row r="88" spans="1:6" x14ac:dyDescent="0.2">
      <c r="A88" s="17">
        <v>82</v>
      </c>
      <c r="B88" s="17">
        <v>5.1499999999999997E-2</v>
      </c>
      <c r="C88" s="17">
        <v>5.1499999999999997E-2</v>
      </c>
      <c r="D88" s="17">
        <v>5.1499999999999997E-2</v>
      </c>
      <c r="E88" s="17">
        <v>5.1499999999999997E-2</v>
      </c>
      <c r="F88" s="17">
        <v>5.1499999999999997E-2</v>
      </c>
    </row>
    <row r="89" spans="1:6" x14ac:dyDescent="0.2">
      <c r="A89" s="17">
        <v>83</v>
      </c>
      <c r="B89" s="17">
        <v>5.1499999999999997E-2</v>
      </c>
      <c r="C89" s="17">
        <v>5.1499999999999997E-2</v>
      </c>
      <c r="D89" s="17">
        <v>5.1499999999999997E-2</v>
      </c>
      <c r="E89" s="17">
        <v>5.1499999999999997E-2</v>
      </c>
      <c r="F89" s="17">
        <v>5.1499999999999997E-2</v>
      </c>
    </row>
    <row r="90" spans="1:6" x14ac:dyDescent="0.2">
      <c r="A90" s="17">
        <v>84</v>
      </c>
      <c r="B90" s="17">
        <v>5.1499999999999997E-2</v>
      </c>
      <c r="C90" s="17">
        <v>5.1499999999999997E-2</v>
      </c>
      <c r="D90" s="17">
        <v>5.1499999999999997E-2</v>
      </c>
      <c r="E90" s="17">
        <v>5.1499999999999997E-2</v>
      </c>
      <c r="F90" s="17">
        <v>5.1499999999999997E-2</v>
      </c>
    </row>
    <row r="91" spans="1:6" x14ac:dyDescent="0.2">
      <c r="A91" s="17">
        <v>85</v>
      </c>
      <c r="B91" s="17">
        <v>5.1499999999999997E-2</v>
      </c>
      <c r="C91" s="17">
        <v>5.1499999999999997E-2</v>
      </c>
      <c r="D91" s="17">
        <v>5.1499999999999997E-2</v>
      </c>
      <c r="E91" s="17">
        <v>5.1499999999999997E-2</v>
      </c>
      <c r="F91" s="17">
        <v>5.1499999999999997E-2</v>
      </c>
    </row>
    <row r="92" spans="1:6" x14ac:dyDescent="0.2">
      <c r="A92" s="17">
        <v>86</v>
      </c>
      <c r="B92" s="17">
        <v>5.1499999999999997E-2</v>
      </c>
      <c r="C92" s="17">
        <v>5.1499999999999997E-2</v>
      </c>
      <c r="D92" s="17">
        <v>5.1499999999999997E-2</v>
      </c>
      <c r="E92" s="17">
        <v>5.1499999999999997E-2</v>
      </c>
      <c r="F92" s="17">
        <v>5.1499999999999997E-2</v>
      </c>
    </row>
    <row r="93" spans="1:6" x14ac:dyDescent="0.2">
      <c r="A93" s="17">
        <v>87</v>
      </c>
      <c r="B93" s="17">
        <v>5.1499999999999997E-2</v>
      </c>
      <c r="C93" s="17">
        <v>5.1499999999999997E-2</v>
      </c>
      <c r="D93" s="17">
        <v>5.1499999999999997E-2</v>
      </c>
      <c r="E93" s="17">
        <v>5.1499999999999997E-2</v>
      </c>
      <c r="F93" s="17">
        <v>5.1499999999999997E-2</v>
      </c>
    </row>
    <row r="94" spans="1:6" x14ac:dyDescent="0.2">
      <c r="A94" s="17">
        <v>88</v>
      </c>
      <c r="B94" s="17">
        <v>5.1499999999999997E-2</v>
      </c>
      <c r="C94" s="17">
        <v>5.1499999999999997E-2</v>
      </c>
      <c r="D94" s="17">
        <v>5.1499999999999997E-2</v>
      </c>
      <c r="E94" s="17">
        <v>5.1499999999999997E-2</v>
      </c>
      <c r="F94" s="17">
        <v>5.1499999999999997E-2</v>
      </c>
    </row>
    <row r="95" spans="1:6" x14ac:dyDescent="0.2">
      <c r="A95" s="17">
        <v>89</v>
      </c>
      <c r="B95" s="17">
        <v>5.1499999999999997E-2</v>
      </c>
      <c r="C95" s="17">
        <v>5.1499999999999997E-2</v>
      </c>
      <c r="D95" s="17">
        <v>5.1499999999999997E-2</v>
      </c>
      <c r="E95" s="17">
        <v>5.1499999999999997E-2</v>
      </c>
      <c r="F95" s="17">
        <v>5.1499999999999997E-2</v>
      </c>
    </row>
    <row r="96" spans="1:6" x14ac:dyDescent="0.2">
      <c r="A96" s="17">
        <v>90</v>
      </c>
      <c r="B96" s="17">
        <v>5.1499999999999997E-2</v>
      </c>
      <c r="C96" s="17">
        <v>5.1499999999999997E-2</v>
      </c>
      <c r="D96" s="17">
        <v>5.1499999999999997E-2</v>
      </c>
      <c r="E96" s="17">
        <v>5.1499999999999997E-2</v>
      </c>
      <c r="F96" s="17">
        <v>5.1499999999999997E-2</v>
      </c>
    </row>
    <row r="97" spans="1:6" x14ac:dyDescent="0.2">
      <c r="A97" s="17">
        <v>91</v>
      </c>
      <c r="B97" s="17">
        <v>5.1499999999999997E-2</v>
      </c>
      <c r="C97" s="17">
        <v>5.1499999999999997E-2</v>
      </c>
      <c r="D97" s="17">
        <v>5.1499999999999997E-2</v>
      </c>
      <c r="E97" s="17">
        <v>5.1499999999999997E-2</v>
      </c>
      <c r="F97" s="17">
        <v>5.1499999999999997E-2</v>
      </c>
    </row>
    <row r="98" spans="1:6" x14ac:dyDescent="0.2">
      <c r="A98" s="17">
        <v>92</v>
      </c>
      <c r="B98" s="17">
        <v>5.1499999999999997E-2</v>
      </c>
      <c r="C98" s="17">
        <v>5.1499999999999997E-2</v>
      </c>
      <c r="D98" s="17">
        <v>5.1499999999999997E-2</v>
      </c>
      <c r="E98" s="17">
        <v>5.1499999999999997E-2</v>
      </c>
      <c r="F98" s="17">
        <v>5.1499999999999997E-2</v>
      </c>
    </row>
    <row r="99" spans="1:6" x14ac:dyDescent="0.2">
      <c r="A99" s="17">
        <v>93</v>
      </c>
      <c r="B99" s="17">
        <v>5.1499999999999997E-2</v>
      </c>
      <c r="C99" s="17">
        <v>5.1499999999999997E-2</v>
      </c>
      <c r="D99" s="17">
        <v>5.1499999999999997E-2</v>
      </c>
      <c r="E99" s="17">
        <v>5.1499999999999997E-2</v>
      </c>
      <c r="F99" s="17">
        <v>5.1499999999999997E-2</v>
      </c>
    </row>
    <row r="100" spans="1:6" x14ac:dyDescent="0.2">
      <c r="A100" s="17">
        <v>94</v>
      </c>
      <c r="B100" s="17">
        <v>5.1499999999999997E-2</v>
      </c>
      <c r="C100" s="17">
        <v>5.1499999999999997E-2</v>
      </c>
      <c r="D100" s="17">
        <v>5.1499999999999997E-2</v>
      </c>
      <c r="E100" s="17">
        <v>5.1499999999999997E-2</v>
      </c>
      <c r="F100" s="17">
        <v>5.1499999999999997E-2</v>
      </c>
    </row>
    <row r="101" spans="1:6" x14ac:dyDescent="0.2">
      <c r="A101" s="17">
        <v>95</v>
      </c>
      <c r="B101" s="17">
        <v>5.1499999999999997E-2</v>
      </c>
      <c r="C101" s="17">
        <v>5.1499999999999997E-2</v>
      </c>
      <c r="D101" s="17">
        <v>5.1499999999999997E-2</v>
      </c>
      <c r="E101" s="17">
        <v>5.1499999999999997E-2</v>
      </c>
      <c r="F101" s="17">
        <v>5.1499999999999997E-2</v>
      </c>
    </row>
    <row r="102" spans="1:6" x14ac:dyDescent="0.2">
      <c r="A102" s="17">
        <v>96</v>
      </c>
      <c r="B102" s="17">
        <v>5.1499999999999997E-2</v>
      </c>
      <c r="C102" s="17">
        <v>5.1499999999999997E-2</v>
      </c>
      <c r="D102" s="17">
        <v>5.1499999999999997E-2</v>
      </c>
      <c r="E102" s="17">
        <v>5.1499999999999997E-2</v>
      </c>
      <c r="F102" s="17">
        <v>5.1499999999999997E-2</v>
      </c>
    </row>
    <row r="103" spans="1:6" x14ac:dyDescent="0.2">
      <c r="A103" s="17">
        <v>97</v>
      </c>
      <c r="B103" s="17">
        <v>5.1499999999999997E-2</v>
      </c>
      <c r="C103" s="17">
        <v>5.1499999999999997E-2</v>
      </c>
      <c r="D103" s="17">
        <v>5.1499999999999997E-2</v>
      </c>
      <c r="E103" s="17">
        <v>5.1499999999999997E-2</v>
      </c>
      <c r="F103" s="17">
        <v>5.1499999999999997E-2</v>
      </c>
    </row>
    <row r="104" spans="1:6" x14ac:dyDescent="0.2">
      <c r="A104" s="17">
        <v>98</v>
      </c>
      <c r="B104" s="17">
        <v>5.1499999999999997E-2</v>
      </c>
      <c r="C104" s="17">
        <v>5.1499999999999997E-2</v>
      </c>
      <c r="D104" s="17">
        <v>5.1499999999999997E-2</v>
      </c>
      <c r="E104" s="17">
        <v>5.1499999999999997E-2</v>
      </c>
      <c r="F104" s="17">
        <v>5.1499999999999997E-2</v>
      </c>
    </row>
    <row r="105" spans="1:6" x14ac:dyDescent="0.2">
      <c r="A105" s="17">
        <v>99</v>
      </c>
      <c r="B105" s="17">
        <v>5.1499999999999997E-2</v>
      </c>
      <c r="C105" s="17">
        <v>5.1499999999999997E-2</v>
      </c>
      <c r="D105" s="17">
        <v>5.1499999999999997E-2</v>
      </c>
      <c r="E105" s="17">
        <v>5.1499999999999997E-2</v>
      </c>
      <c r="F105" s="17">
        <v>5.1499999999999997E-2</v>
      </c>
    </row>
    <row r="106" spans="1:6" x14ac:dyDescent="0.2">
      <c r="A106" s="17">
        <v>100</v>
      </c>
      <c r="B106" s="17">
        <v>5.1499999999999997E-2</v>
      </c>
      <c r="C106" s="17">
        <v>5.1499999999999997E-2</v>
      </c>
      <c r="D106" s="17">
        <v>5.1499999999999997E-2</v>
      </c>
      <c r="E106" s="17">
        <v>5.1499999999999997E-2</v>
      </c>
      <c r="F106" s="17">
        <v>5.1499999999999997E-2</v>
      </c>
    </row>
  </sheetData>
  <sheetProtection algorithmName="SHA-512" hashValue="GCuHlogGI23QtUeMQEJ19MO+90Au4o3gFTeJXsrBgPgAudH6jtqHwsrSIb4E4HRFV0nL5+Gj3YKRbdqWWYLeUA==" saltValue="PAk05DYgAFgtPiugKtkZa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892B-022F-4BBC-98D4-AABFEC222370}">
  <dimension ref="A1:F14"/>
  <sheetViews>
    <sheetView workbookViewId="0">
      <selection activeCell="B23" sqref="B23"/>
    </sheetView>
  </sheetViews>
  <sheetFormatPr defaultRowHeight="14.25" x14ac:dyDescent="0.2"/>
  <cols>
    <col min="1" max="1" width="9.375" style="17" bestFit="1" customWidth="1"/>
    <col min="2" max="16384" width="9" style="17"/>
  </cols>
  <sheetData>
    <row r="1" spans="1:6" ht="15" x14ac:dyDescent="0.25">
      <c r="A1" s="180" t="s">
        <v>186</v>
      </c>
    </row>
    <row r="3" spans="1:6" x14ac:dyDescent="0.2">
      <c r="B3" s="17">
        <f>'Fiera Capital Curve'!B3</f>
        <v>2020</v>
      </c>
      <c r="C3" s="17">
        <f>'Fiera Capital Curve'!C3</f>
        <v>2021</v>
      </c>
      <c r="D3" s="17">
        <f>'Fiera Capital Curve'!D3</f>
        <v>2022</v>
      </c>
      <c r="E3" s="17">
        <f>'Fiera Capital Curve'!E3</f>
        <v>2023</v>
      </c>
      <c r="F3" s="17">
        <f>'Fiera Capital Curve'!F3</f>
        <v>2024</v>
      </c>
    </row>
    <row r="4" spans="1:6" x14ac:dyDescent="0.2">
      <c r="A4" s="17" t="s">
        <v>161</v>
      </c>
      <c r="B4" s="141">
        <v>0.16</v>
      </c>
      <c r="C4" s="141">
        <v>0.14000000000000001</v>
      </c>
      <c r="D4" s="141">
        <v>1.55</v>
      </c>
      <c r="E4" s="141">
        <v>4.76</v>
      </c>
      <c r="F4" s="141">
        <v>4.68</v>
      </c>
    </row>
    <row r="5" spans="1:6" x14ac:dyDescent="0.2">
      <c r="A5" s="17" t="s">
        <v>162</v>
      </c>
      <c r="B5" s="141">
        <v>0.2</v>
      </c>
      <c r="C5" s="141">
        <v>0.15</v>
      </c>
      <c r="D5" s="141">
        <v>2.08</v>
      </c>
      <c r="E5" s="141">
        <v>4.9000000000000004</v>
      </c>
      <c r="F5" s="141">
        <v>4.6399999999999997</v>
      </c>
    </row>
    <row r="6" spans="1:6" x14ac:dyDescent="0.2">
      <c r="A6" s="17" t="s">
        <v>163</v>
      </c>
      <c r="B6" s="141">
        <v>0.23</v>
      </c>
      <c r="C6" s="141">
        <v>0.17</v>
      </c>
      <c r="D6" s="141">
        <v>2.61</v>
      </c>
      <c r="E6" s="141">
        <v>4.97</v>
      </c>
      <c r="F6" s="141">
        <v>4.5999999999999996</v>
      </c>
    </row>
    <row r="7" spans="1:6" x14ac:dyDescent="0.2">
      <c r="A7" s="17" t="s">
        <v>164</v>
      </c>
      <c r="B7" s="141">
        <v>0.28000000000000003</v>
      </c>
      <c r="C7" s="141">
        <v>0.23</v>
      </c>
      <c r="D7" s="141">
        <v>3.06</v>
      </c>
      <c r="E7" s="141">
        <v>5.05</v>
      </c>
      <c r="F7" s="141">
        <v>4.43</v>
      </c>
    </row>
    <row r="9" spans="1:6" x14ac:dyDescent="0.2">
      <c r="A9" s="17" t="s">
        <v>165</v>
      </c>
    </row>
    <row r="10" spans="1:6" x14ac:dyDescent="0.2">
      <c r="A10" s="17" t="s">
        <v>166</v>
      </c>
    </row>
    <row r="11" spans="1:6" x14ac:dyDescent="0.2">
      <c r="A11" s="141">
        <f>1/12</f>
        <v>8.3333333333333329E-2</v>
      </c>
      <c r="B11" s="141">
        <f>B4/B$7</f>
        <v>0.5714285714285714</v>
      </c>
      <c r="C11" s="141">
        <f t="shared" ref="C11:F11" si="0">C4/C$7</f>
        <v>0.60869565217391308</v>
      </c>
      <c r="D11" s="141">
        <f t="shared" si="0"/>
        <v>0.50653594771241828</v>
      </c>
      <c r="E11" s="141">
        <f t="shared" si="0"/>
        <v>0.94257425742574252</v>
      </c>
      <c r="F11" s="141">
        <f t="shared" si="0"/>
        <v>1.0564334085778782</v>
      </c>
    </row>
    <row r="12" spans="1:6" x14ac:dyDescent="0.2">
      <c r="A12" s="141">
        <f>3/12</f>
        <v>0.25</v>
      </c>
      <c r="B12" s="141">
        <f t="shared" ref="B12:F14" si="1">B5/B$7</f>
        <v>0.7142857142857143</v>
      </c>
      <c r="C12" s="141">
        <f t="shared" si="1"/>
        <v>0.65217391304347816</v>
      </c>
      <c r="D12" s="141">
        <f t="shared" si="1"/>
        <v>0.6797385620915033</v>
      </c>
      <c r="E12" s="141">
        <f t="shared" si="1"/>
        <v>0.97029702970297038</v>
      </c>
      <c r="F12" s="141">
        <f t="shared" si="1"/>
        <v>1.0474040632054176</v>
      </c>
    </row>
    <row r="13" spans="1:6" x14ac:dyDescent="0.2">
      <c r="A13" s="141">
        <f>6/12</f>
        <v>0.5</v>
      </c>
      <c r="B13" s="141">
        <f t="shared" si="1"/>
        <v>0.8214285714285714</v>
      </c>
      <c r="C13" s="141">
        <f t="shared" si="1"/>
        <v>0.73913043478260876</v>
      </c>
      <c r="D13" s="141">
        <f t="shared" si="1"/>
        <v>0.8529411764705882</v>
      </c>
      <c r="E13" s="141">
        <f t="shared" si="1"/>
        <v>0.98415841584158414</v>
      </c>
      <c r="F13" s="141">
        <f t="shared" si="1"/>
        <v>1.0383747178329572</v>
      </c>
    </row>
    <row r="14" spans="1:6" x14ac:dyDescent="0.2">
      <c r="A14" s="141">
        <v>1</v>
      </c>
      <c r="B14" s="141">
        <f t="shared" si="1"/>
        <v>1</v>
      </c>
      <c r="C14" s="141">
        <f t="shared" si="1"/>
        <v>1</v>
      </c>
      <c r="D14" s="141">
        <f t="shared" si="1"/>
        <v>1</v>
      </c>
      <c r="E14" s="141">
        <f t="shared" si="1"/>
        <v>1</v>
      </c>
      <c r="F14" s="141">
        <f t="shared" si="1"/>
        <v>1</v>
      </c>
    </row>
  </sheetData>
  <sheetProtection algorithmName="SHA-512" hashValue="Px5cV/OjbpDZcnyeoZZdkrPmaGAUb3A1mAWo2z3V+CnQwaeKLA8tQsDb+YJmRMer2vleHWZ51lflrvLUmfu15w==" saltValue="r63cBxW1ja1Re8in1Fh02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45fa2-028f-4a31-9ea3-d10ddf11d723">
      <Terms xmlns="http://schemas.microsoft.com/office/infopath/2007/PartnerControls"/>
    </lcf76f155ced4ddcb4097134ff3c332f>
    <TaxCatchAll xmlns="ae75c396-7924-46c1-8050-3f63a214f8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5BF9D9593E454EBA522F194F66DEAD" ma:contentTypeVersion="14" ma:contentTypeDescription="Create a new document." ma:contentTypeScope="" ma:versionID="586f3a9fe4fe1a109b01ee83b3d7e39c">
  <xsd:schema xmlns:xsd="http://www.w3.org/2001/XMLSchema" xmlns:xs="http://www.w3.org/2001/XMLSchema" xmlns:p="http://schemas.microsoft.com/office/2006/metadata/properties" xmlns:ns2="cfb45fa2-028f-4a31-9ea3-d10ddf11d723" xmlns:ns3="ae75c396-7924-46c1-8050-3f63a214f860" targetNamespace="http://schemas.microsoft.com/office/2006/metadata/properties" ma:root="true" ma:fieldsID="ee9912a00b76904dae7f2ac5b9b62a16" ns2:_="" ns3:_="">
    <xsd:import namespace="cfb45fa2-028f-4a31-9ea3-d10ddf11d723"/>
    <xsd:import namespace="ae75c396-7924-46c1-8050-3f63a214f8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45fa2-028f-4a31-9ea3-d10ddf11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5c396-7924-46c1-8050-3f63a214f8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fb9c83e-c408-43b1-85fd-2e8cca785ac3}" ma:internalName="TaxCatchAll" ma:showField="CatchAllData" ma:web="ae75c396-7924-46c1-8050-3f63a214f8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D5B26-08AE-43D7-872E-51BD2BCC7E1D}">
  <ds:schemaRefs>
    <ds:schemaRef ds:uri="http://www.w3.org/XML/1998/namespace"/>
    <ds:schemaRef ds:uri="cfb45fa2-028f-4a31-9ea3-d10ddf11d723"/>
    <ds:schemaRef ds:uri="http://schemas.microsoft.com/office/infopath/2007/PartnerControls"/>
    <ds:schemaRef ds:uri="http://schemas.microsoft.com/office/2006/documentManagement/types"/>
    <ds:schemaRef ds:uri="ae75c396-7924-46c1-8050-3f63a214f860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4FF710-74A6-455B-8B5B-13D39C641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45fa2-028f-4a31-9ea3-d10ddf11d723"/>
    <ds:schemaRef ds:uri="ae75c396-7924-46c1-8050-3f63a214f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BB0C8-DE49-4EB5-BCFE-10554BE331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Background</vt:lpstr>
      <vt:lpstr>1 - Loss Ratio</vt:lpstr>
      <vt:lpstr>2 - Claim Discounting</vt:lpstr>
      <vt:lpstr>3 - Premium Delay</vt:lpstr>
      <vt:lpstr>4 - Expenses</vt:lpstr>
      <vt:lpstr>5 - Results</vt:lpstr>
      <vt:lpstr>6 - Certification</vt:lpstr>
      <vt:lpstr>Fiera Capital Curve</vt:lpstr>
      <vt:lpstr>BoC T-Bills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Allinott</dc:creator>
  <cp:lastModifiedBy>Sky Allinott</cp:lastModifiedBy>
  <cp:lastPrinted>2024-11-18T20:41:23Z</cp:lastPrinted>
  <dcterms:created xsi:type="dcterms:W3CDTF">2015-06-05T18:17:20Z</dcterms:created>
  <dcterms:modified xsi:type="dcterms:W3CDTF">2025-01-07T17:42:17Z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2024-08-23T14:29:53Z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0d597445-f0bb-4150-8f6b-9185789bd758</vt:lpwstr>
  </property>
  <property fmtid="{D5CDD505-2E9C-101B-9397-08002B2CF9AE}" pid="8" name="MSIP_Label_abf2ea38-542c-4b75-bd7d-582ec36a519f_ContentBits">
    <vt:lpwstr>2</vt:lpwstr>
  </property>
  <property fmtid="{D5CDD505-2E9C-101B-9397-08002B2CF9AE}" pid="9" name="ContentTypeId">
    <vt:lpwstr>0x010100655BF9D9593E454EBA522F194F66DEAD</vt:lpwstr>
  </property>
  <property fmtid="{D5CDD505-2E9C-101B-9397-08002B2CF9AE}" pid="10" name="MSIP_Label_38f1469a-2c2a-4aee-b92b-090d4c5468ff_Enabled">
    <vt:lpwstr>true</vt:lpwstr>
  </property>
  <property fmtid="{D5CDD505-2E9C-101B-9397-08002B2CF9AE}" pid="11" name="MSIP_Label_38f1469a-2c2a-4aee-b92b-090d4c5468ff_SetDate">
    <vt:lpwstr>2024-12-03T20:30:10Z</vt:lpwstr>
  </property>
  <property fmtid="{D5CDD505-2E9C-101B-9397-08002B2CF9AE}" pid="12" name="MSIP_Label_38f1469a-2c2a-4aee-b92b-090d4c5468ff_Method">
    <vt:lpwstr>Standard</vt:lpwstr>
  </property>
  <property fmtid="{D5CDD505-2E9C-101B-9397-08002B2CF9AE}" pid="13" name="MSIP_Label_38f1469a-2c2a-4aee-b92b-090d4c5468ff_Name">
    <vt:lpwstr>Confidential - Unmarked</vt:lpwstr>
  </property>
  <property fmtid="{D5CDD505-2E9C-101B-9397-08002B2CF9AE}" pid="14" name="MSIP_Label_38f1469a-2c2a-4aee-b92b-090d4c5468ff_SiteId">
    <vt:lpwstr>2a6e6092-73e4-4752-b1a5-477a17f5056d</vt:lpwstr>
  </property>
  <property fmtid="{D5CDD505-2E9C-101B-9397-08002B2CF9AE}" pid="15" name="MSIP_Label_38f1469a-2c2a-4aee-b92b-090d4c5468ff_ActionId">
    <vt:lpwstr>3fd9af53-b25f-41f0-b515-04e39c1b7191</vt:lpwstr>
  </property>
  <property fmtid="{D5CDD505-2E9C-101B-9397-08002B2CF9AE}" pid="16" name="MSIP_Label_38f1469a-2c2a-4aee-b92b-090d4c5468ff_ContentBits">
    <vt:lpwstr>0</vt:lpwstr>
  </property>
  <property fmtid="{D5CDD505-2E9C-101B-9397-08002B2CF9AE}" pid="17" name="MediaServiceImageTags">
    <vt:lpwstr/>
  </property>
</Properties>
</file>