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M:\AIRB\Centralized Data\AIRB\Excess Profit\2025\"/>
    </mc:Choice>
  </mc:AlternateContent>
  <xr:revisionPtr revIDLastSave="0" documentId="13_ncr:1_{F26F324D-AE90-4893-AEDB-536BF4E324C8}" xr6:coauthVersionLast="47" xr6:coauthVersionMax="47" xr10:uidLastSave="{00000000-0000-0000-0000-000000000000}"/>
  <bookViews>
    <workbookView xWindow="-120" yWindow="-120" windowWidth="29040" windowHeight="15720" xr2:uid="{B3E9C1D1-8847-4802-BD55-33FEA5154A57}"/>
  </bookViews>
  <sheets>
    <sheet name="Cover" sheetId="13" r:id="rId1"/>
    <sheet name="Background" sheetId="14" r:id="rId2"/>
    <sheet name="Changes" sheetId="19" r:id="rId3"/>
    <sheet name="1 - Premium and Losses" sheetId="3" r:id="rId4"/>
    <sheet name="2 - Claim Discounting" sheetId="7" r:id="rId5"/>
    <sheet name="3 - Premium Delay" sheetId="15" r:id="rId6"/>
    <sheet name="4 - Expenses" sheetId="8" r:id="rId7"/>
    <sheet name="5 - Results" sheetId="9" r:id="rId8"/>
    <sheet name="6 - Certification" sheetId="11" r:id="rId9"/>
    <sheet name="Fiera Capital Curve" sheetId="16" r:id="rId10"/>
    <sheet name="BoC T-Bills" sheetId="17" r:id="rId11"/>
    <sheet name="Duration of Claims Example" sheetId="22" r:id="rId12"/>
    <sheet name="Premium Delay Examples" sheetId="20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" i="9" l="1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0" i="9"/>
  <c r="G20" i="9"/>
  <c r="F20" i="9"/>
  <c r="E20" i="9"/>
  <c r="H16" i="9"/>
  <c r="G16" i="9"/>
  <c r="F16" i="9"/>
  <c r="E16" i="9"/>
  <c r="D13" i="7" l="1"/>
  <c r="D27" i="3"/>
  <c r="D33" i="9"/>
  <c r="D32" i="9"/>
  <c r="F51" i="22"/>
  <c r="E51" i="22"/>
  <c r="D51" i="22"/>
  <c r="C51" i="22"/>
  <c r="B51" i="22"/>
  <c r="G28" i="22"/>
  <c r="B28" i="22"/>
  <c r="T27" i="22"/>
  <c r="S27" i="22"/>
  <c r="R27" i="22"/>
  <c r="Q27" i="22"/>
  <c r="N27" i="22"/>
  <c r="M27" i="22"/>
  <c r="L27" i="22"/>
  <c r="G27" i="22"/>
  <c r="F27" i="22"/>
  <c r="E27" i="22"/>
  <c r="D27" i="22"/>
  <c r="C27" i="22"/>
  <c r="B27" i="22"/>
  <c r="T26" i="22"/>
  <c r="S26" i="22"/>
  <c r="R26" i="22"/>
  <c r="Q26" i="22"/>
  <c r="M26" i="22"/>
  <c r="L26" i="22"/>
  <c r="F26" i="22"/>
  <c r="E26" i="22"/>
  <c r="D26" i="22"/>
  <c r="C26" i="22"/>
  <c r="B26" i="22"/>
  <c r="T25" i="22"/>
  <c r="S25" i="22"/>
  <c r="R25" i="22"/>
  <c r="Q25" i="22"/>
  <c r="L25" i="22"/>
  <c r="F25" i="22"/>
  <c r="E25" i="22"/>
  <c r="D25" i="22"/>
  <c r="C25" i="22"/>
  <c r="B25" i="22"/>
  <c r="B37" i="22" s="1"/>
  <c r="T24" i="22"/>
  <c r="S24" i="22"/>
  <c r="R24" i="22"/>
  <c r="Q24" i="22"/>
  <c r="F24" i="22"/>
  <c r="E24" i="22"/>
  <c r="D24" i="22"/>
  <c r="C24" i="22"/>
  <c r="B24" i="22"/>
  <c r="T18" i="22"/>
  <c r="S18" i="22"/>
  <c r="T28" i="22" s="1"/>
  <c r="R18" i="22"/>
  <c r="S28" i="22" s="1"/>
  <c r="Q18" i="22"/>
  <c r="R28" i="22" s="1"/>
  <c r="P18" i="22"/>
  <c r="P28" i="22" s="1"/>
  <c r="O18" i="22"/>
  <c r="N18" i="22"/>
  <c r="O28" i="22" s="1"/>
  <c r="M18" i="22"/>
  <c r="N28" i="22" s="1"/>
  <c r="L18" i="22"/>
  <c r="M28" i="22" s="1"/>
  <c r="K18" i="22"/>
  <c r="L28" i="22" s="1"/>
  <c r="J18" i="22"/>
  <c r="I18" i="22"/>
  <c r="J28" i="22" s="1"/>
  <c r="H18" i="22"/>
  <c r="G18" i="22"/>
  <c r="H28" i="22" s="1"/>
  <c r="F18" i="22"/>
  <c r="E18" i="22"/>
  <c r="F28" i="22" s="1"/>
  <c r="D18" i="22"/>
  <c r="E28" i="22" s="1"/>
  <c r="C18" i="22"/>
  <c r="D28" i="22" s="1"/>
  <c r="B18" i="22"/>
  <c r="C28" i="22" s="1"/>
  <c r="T17" i="22"/>
  <c r="S17" i="22"/>
  <c r="R17" i="22"/>
  <c r="Q17" i="22"/>
  <c r="P17" i="22"/>
  <c r="P27" i="22" s="1"/>
  <c r="O17" i="22"/>
  <c r="O27" i="22" s="1"/>
  <c r="N17" i="22"/>
  <c r="M17" i="22"/>
  <c r="L17" i="22"/>
  <c r="K17" i="22"/>
  <c r="K27" i="22" s="1"/>
  <c r="J17" i="22"/>
  <c r="J27" i="22" s="1"/>
  <c r="I17" i="22"/>
  <c r="I27" i="22" s="1"/>
  <c r="H17" i="22"/>
  <c r="H27" i="22" s="1"/>
  <c r="G17" i="22"/>
  <c r="F17" i="22"/>
  <c r="E17" i="22"/>
  <c r="D17" i="22"/>
  <c r="C17" i="22"/>
  <c r="B17" i="22"/>
  <c r="T16" i="22"/>
  <c r="S16" i="22"/>
  <c r="R16" i="22"/>
  <c r="Q16" i="22"/>
  <c r="P16" i="22"/>
  <c r="P26" i="22" s="1"/>
  <c r="O16" i="22"/>
  <c r="O26" i="22" s="1"/>
  <c r="N16" i="22"/>
  <c r="N26" i="22" s="1"/>
  <c r="M16" i="22"/>
  <c r="L16" i="22"/>
  <c r="K16" i="22"/>
  <c r="K26" i="22" s="1"/>
  <c r="J16" i="22"/>
  <c r="J26" i="22" s="1"/>
  <c r="I16" i="22"/>
  <c r="I26" i="22" s="1"/>
  <c r="H16" i="22"/>
  <c r="H26" i="22" s="1"/>
  <c r="G16" i="22"/>
  <c r="G26" i="22" s="1"/>
  <c r="F16" i="22"/>
  <c r="E16" i="22"/>
  <c r="D16" i="22"/>
  <c r="C16" i="22"/>
  <c r="B16" i="22"/>
  <c r="T15" i="22"/>
  <c r="S15" i="22"/>
  <c r="R15" i="22"/>
  <c r="Q15" i="22"/>
  <c r="P15" i="22"/>
  <c r="P25" i="22" s="1"/>
  <c r="O15" i="22"/>
  <c r="O25" i="22" s="1"/>
  <c r="N15" i="22"/>
  <c r="N25" i="22" s="1"/>
  <c r="M15" i="22"/>
  <c r="M25" i="22" s="1"/>
  <c r="L15" i="22"/>
  <c r="K15" i="22"/>
  <c r="K25" i="22" s="1"/>
  <c r="J15" i="22"/>
  <c r="J25" i="22" s="1"/>
  <c r="I15" i="22"/>
  <c r="I25" i="22" s="1"/>
  <c r="H15" i="22"/>
  <c r="H25" i="22" s="1"/>
  <c r="G15" i="22"/>
  <c r="F15" i="22"/>
  <c r="G25" i="22" s="1"/>
  <c r="E15" i="22"/>
  <c r="D15" i="22"/>
  <c r="C15" i="22"/>
  <c r="B15" i="22"/>
  <c r="T14" i="22"/>
  <c r="S14" i="22"/>
  <c r="R14" i="22"/>
  <c r="Q14" i="22"/>
  <c r="P14" i="22"/>
  <c r="P24" i="22" s="1"/>
  <c r="O14" i="22"/>
  <c r="O24" i="22" s="1"/>
  <c r="N14" i="22"/>
  <c r="N24" i="22" s="1"/>
  <c r="M14" i="22"/>
  <c r="M24" i="22" s="1"/>
  <c r="L14" i="22"/>
  <c r="L24" i="22" s="1"/>
  <c r="K14" i="22"/>
  <c r="K24" i="22" s="1"/>
  <c r="J14" i="22"/>
  <c r="J24" i="22" s="1"/>
  <c r="I14" i="22"/>
  <c r="I24" i="22" s="1"/>
  <c r="H14" i="22"/>
  <c r="H24" i="22" s="1"/>
  <c r="G14" i="22"/>
  <c r="G24" i="22" s="1"/>
  <c r="V24" i="22" s="1"/>
  <c r="F14" i="22"/>
  <c r="E14" i="22"/>
  <c r="D14" i="22"/>
  <c r="C14" i="22"/>
  <c r="B14" i="22"/>
  <c r="B40" i="22" l="1"/>
  <c r="B36" i="22"/>
  <c r="V25" i="22"/>
  <c r="B38" i="22"/>
  <c r="V26" i="22"/>
  <c r="V27" i="22"/>
  <c r="B39" i="22"/>
  <c r="I28" i="22"/>
  <c r="V28" i="22" s="1"/>
  <c r="K28" i="22"/>
  <c r="Q28" i="22"/>
  <c r="F4" i="16"/>
  <c r="C4" i="16"/>
  <c r="D4" i="16"/>
  <c r="E4" i="16"/>
  <c r="C5" i="16"/>
  <c r="D5" i="16"/>
  <c r="E5" i="16"/>
  <c r="F5" i="16"/>
  <c r="C6" i="16"/>
  <c r="D6" i="16"/>
  <c r="E6" i="16"/>
  <c r="F6" i="16"/>
  <c r="B5" i="16"/>
  <c r="B6" i="16"/>
  <c r="B4" i="16"/>
  <c r="F14" i="17"/>
  <c r="F13" i="17"/>
  <c r="F12" i="17"/>
  <c r="F11" i="17"/>
  <c r="F56" i="22" l="1"/>
  <c r="D56" i="22"/>
  <c r="E56" i="22"/>
  <c r="C56" i="22"/>
  <c r="B56" i="22"/>
  <c r="I15" i="20"/>
  <c r="I16" i="20"/>
  <c r="I17" i="20"/>
  <c r="I18" i="20"/>
  <c r="I19" i="20"/>
  <c r="I20" i="20"/>
  <c r="I21" i="20"/>
  <c r="I22" i="20"/>
  <c r="I23" i="20"/>
  <c r="I24" i="20"/>
  <c r="I25" i="20"/>
  <c r="H26" i="20"/>
  <c r="H28" i="20" s="1"/>
  <c r="I26" i="20"/>
  <c r="J18" i="8"/>
  <c r="G22" i="9" s="1"/>
  <c r="J17" i="8"/>
  <c r="H21" i="9"/>
  <c r="G21" i="9"/>
  <c r="F21" i="9"/>
  <c r="E21" i="9"/>
  <c r="D21" i="9"/>
  <c r="H18" i="9"/>
  <c r="G18" i="9"/>
  <c r="F18" i="9"/>
  <c r="E18" i="9"/>
  <c r="D18" i="9"/>
  <c r="D20" i="9" s="1"/>
  <c r="G27" i="3"/>
  <c r="F27" i="3"/>
  <c r="E27" i="3"/>
  <c r="H29" i="20" l="1" a="1"/>
  <c r="H29" i="20" s="1"/>
  <c r="H16" i="3" l="1"/>
  <c r="H14" i="9" s="1"/>
  <c r="G16" i="3"/>
  <c r="G14" i="9" s="1"/>
  <c r="F16" i="3"/>
  <c r="F14" i="9" s="1"/>
  <c r="E16" i="3"/>
  <c r="E14" i="9" s="1"/>
  <c r="D16" i="3"/>
  <c r="D14" i="9" s="1"/>
  <c r="D26" i="20"/>
  <c r="D25" i="20"/>
  <c r="D24" i="20"/>
  <c r="D23" i="20"/>
  <c r="D22" i="20"/>
  <c r="D21" i="20"/>
  <c r="D20" i="20"/>
  <c r="D19" i="20"/>
  <c r="D18" i="20"/>
  <c r="D17" i="20"/>
  <c r="D16" i="20"/>
  <c r="D15" i="20"/>
  <c r="D16" i="9" l="1"/>
  <c r="D23" i="9"/>
  <c r="E30" i="9"/>
  <c r="F30" i="9"/>
  <c r="G30" i="9"/>
  <c r="H30" i="9"/>
  <c r="D30" i="9"/>
  <c r="D28" i="9"/>
  <c r="C14" i="20"/>
  <c r="C22" i="20"/>
  <c r="C24" i="20"/>
  <c r="C23" i="20"/>
  <c r="C21" i="20"/>
  <c r="C17" i="20"/>
  <c r="C16" i="20"/>
  <c r="C25" i="20"/>
  <c r="C20" i="20"/>
  <c r="C19" i="20"/>
  <c r="C26" i="20"/>
  <c r="C18" i="20"/>
  <c r="C15" i="20"/>
  <c r="D24" i="9" l="1"/>
  <c r="C28" i="20"/>
  <c r="C29" i="20" s="1" a="1"/>
  <c r="C29" i="20" s="1"/>
  <c r="D25" i="9" l="1"/>
  <c r="G2" i="19"/>
  <c r="B2" i="19"/>
  <c r="I17" i="8"/>
  <c r="I18" i="8" s="1"/>
  <c r="F22" i="9" s="1"/>
  <c r="D16" i="8"/>
  <c r="D19" i="8" s="1"/>
  <c r="D21" i="8" s="1"/>
  <c r="D22" i="8" s="1"/>
  <c r="D23" i="3" l="1"/>
  <c r="D21" i="3"/>
  <c r="E33" i="9"/>
  <c r="F33" i="9"/>
  <c r="G33" i="9"/>
  <c r="B11" i="17" l="1"/>
  <c r="C11" i="17"/>
  <c r="D11" i="17"/>
  <c r="E11" i="17"/>
  <c r="B12" i="17"/>
  <c r="C12" i="17"/>
  <c r="D12" i="17"/>
  <c r="E12" i="17"/>
  <c r="B13" i="17"/>
  <c r="C13" i="17"/>
  <c r="D13" i="17"/>
  <c r="E13" i="17"/>
  <c r="B14" i="17"/>
  <c r="C14" i="17"/>
  <c r="D14" i="17"/>
  <c r="E14" i="17"/>
  <c r="A13" i="17"/>
  <c r="A6" i="16" s="1"/>
  <c r="A12" i="17"/>
  <c r="A5" i="16" s="1"/>
  <c r="A11" i="17"/>
  <c r="A4" i="16" s="1"/>
  <c r="B3" i="17"/>
  <c r="E13" i="7" l="1"/>
  <c r="G13" i="7"/>
  <c r="H13" i="15"/>
  <c r="H14" i="15" s="1" a="1"/>
  <c r="H14" i="15" s="1"/>
  <c r="G13" i="15"/>
  <c r="F13" i="15"/>
  <c r="E13" i="15"/>
  <c r="D13" i="15"/>
  <c r="F13" i="7"/>
  <c r="H13" i="7"/>
  <c r="E32" i="9"/>
  <c r="F32" i="9"/>
  <c r="G32" i="9"/>
  <c r="K17" i="8"/>
  <c r="K18" i="8" s="1"/>
  <c r="H22" i="9" s="1"/>
  <c r="C3" i="16"/>
  <c r="G2" i="11"/>
  <c r="B2" i="11"/>
  <c r="H17" i="9"/>
  <c r="G17" i="9"/>
  <c r="F17" i="9"/>
  <c r="E17" i="9"/>
  <c r="D17" i="9"/>
  <c r="D26" i="9" s="1"/>
  <c r="H13" i="9"/>
  <c r="G13" i="9"/>
  <c r="F13" i="9"/>
  <c r="E13" i="9"/>
  <c r="D13" i="9"/>
  <c r="H2" i="9"/>
  <c r="B2" i="9"/>
  <c r="E16" i="8"/>
  <c r="E19" i="8" s="1"/>
  <c r="E21" i="8" s="1"/>
  <c r="E22" i="8" s="1"/>
  <c r="E22" i="9" s="1"/>
  <c r="D22" i="9"/>
  <c r="H2" i="8"/>
  <c r="B2" i="8"/>
  <c r="H23" i="3"/>
  <c r="G23" i="3"/>
  <c r="F23" i="3"/>
  <c r="E23" i="3"/>
  <c r="H21" i="3"/>
  <c r="G21" i="3"/>
  <c r="F21" i="3"/>
  <c r="E21" i="3"/>
  <c r="H2" i="3"/>
  <c r="B2" i="3"/>
  <c r="G2" i="14"/>
  <c r="B2" i="14"/>
  <c r="H34" i="9" l="1"/>
  <c r="H35" i="9" s="1"/>
  <c r="H36" i="9" s="1"/>
  <c r="H14" i="7" a="1"/>
  <c r="H14" i="7" s="1"/>
  <c r="D15" i="7" a="1"/>
  <c r="D15" i="7" s="1"/>
  <c r="D14" i="7" a="1"/>
  <c r="D14" i="7" s="1"/>
  <c r="D16" i="7" s="1" a="1"/>
  <c r="D16" i="7" s="1"/>
  <c r="F14" i="7" a="1"/>
  <c r="F14" i="7" s="1"/>
  <c r="F16" i="7" s="1" a="1"/>
  <c r="F16" i="7" s="1"/>
  <c r="F15" i="7" a="1"/>
  <c r="F15" i="7" s="1"/>
  <c r="E14" i="15" a="1"/>
  <c r="E14" i="15" s="1"/>
  <c r="E16" i="15" s="1" a="1"/>
  <c r="E16" i="15" s="1"/>
  <c r="E15" i="15" a="1"/>
  <c r="E15" i="15" s="1"/>
  <c r="E17" i="15" s="1" a="1"/>
  <c r="E17" i="15" s="1"/>
  <c r="E19" i="15" s="1"/>
  <c r="E15" i="9" s="1"/>
  <c r="D14" i="15" a="1"/>
  <c r="D14" i="15" s="1"/>
  <c r="D16" i="15" s="1" a="1"/>
  <c r="D16" i="15" s="1"/>
  <c r="D15" i="15" a="1"/>
  <c r="D15" i="15" s="1"/>
  <c r="F15" i="15" a="1"/>
  <c r="F15" i="15" s="1"/>
  <c r="F14" i="15" a="1"/>
  <c r="F14" i="15" s="1"/>
  <c r="F16" i="15" s="1" a="1"/>
  <c r="F16" i="15" s="1"/>
  <c r="G14" i="15" a="1"/>
  <c r="G14" i="15" s="1"/>
  <c r="E14" i="7" a="1"/>
  <c r="E14" i="7" s="1"/>
  <c r="E16" i="7" s="1" a="1"/>
  <c r="E16" i="7" s="1"/>
  <c r="E15" i="7" a="1"/>
  <c r="E15" i="7" s="1"/>
  <c r="G14" i="7" a="1"/>
  <c r="G14" i="7" s="1"/>
  <c r="D3" i="16"/>
  <c r="C3" i="17"/>
  <c r="D17" i="7" l="1" a="1"/>
  <c r="D17" i="7" s="1"/>
  <c r="D20" i="7" s="1"/>
  <c r="D19" i="9" s="1"/>
  <c r="F17" i="7" a="1"/>
  <c r="F17" i="7" s="1"/>
  <c r="F20" i="7" s="1"/>
  <c r="F19" i="9" s="1"/>
  <c r="E17" i="7" a="1"/>
  <c r="E17" i="7" s="1"/>
  <c r="E20" i="7" s="1"/>
  <c r="E19" i="9" s="1"/>
  <c r="F17" i="15" a="1"/>
  <c r="F17" i="15" s="1"/>
  <c r="F19" i="15" s="1"/>
  <c r="F15" i="9" s="1"/>
  <c r="D17" i="15" a="1"/>
  <c r="D17" i="15" s="1"/>
  <c r="D19" i="15" s="1"/>
  <c r="D15" i="9" s="1"/>
  <c r="E3" i="16"/>
  <c r="D3" i="17"/>
  <c r="G15" i="7" l="1" a="1"/>
  <c r="G15" i="7" s="1"/>
  <c r="G16" i="15" a="1"/>
  <c r="G16" i="15" s="1"/>
  <c r="G16" i="7" a="1"/>
  <c r="G16" i="7" s="1"/>
  <c r="G15" i="15" a="1"/>
  <c r="G15" i="15" s="1"/>
  <c r="F3" i="16"/>
  <c r="E3" i="17"/>
  <c r="G17" i="15" l="1" a="1"/>
  <c r="G17" i="15" s="1"/>
  <c r="G19" i="15" s="1"/>
  <c r="G15" i="9" s="1"/>
  <c r="G17" i="7" a="1"/>
  <c r="G17" i="7" s="1"/>
  <c r="G20" i="7" s="1"/>
  <c r="G19" i="9" s="1"/>
  <c r="F3" i="17"/>
  <c r="H16" i="15" a="1"/>
  <c r="H16" i="15" s="1"/>
  <c r="H16" i="7" a="1"/>
  <c r="H16" i="7" s="1"/>
  <c r="H15" i="15" a="1"/>
  <c r="H15" i="15" s="1"/>
  <c r="H15" i="7" a="1"/>
  <c r="H15" i="7" s="1"/>
  <c r="H17" i="15" l="1" a="1"/>
  <c r="H17" i="15" s="1"/>
  <c r="H19" i="15" s="1"/>
  <c r="H15" i="9" s="1"/>
  <c r="H17" i="7" a="1"/>
  <c r="H17" i="7" s="1"/>
  <c r="H20" i="7" s="1"/>
  <c r="H19" i="9" s="1"/>
  <c r="H31" i="9" l="1"/>
  <c r="D29" i="9"/>
  <c r="H37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<sst xmlns="http://schemas.openxmlformats.org/spreadsheetml/2006/main" count="408" uniqueCount="289">
  <si>
    <t>Date</t>
  </si>
  <si>
    <t>Insurer Name</t>
  </si>
  <si>
    <t>Discount Factor</t>
  </si>
  <si>
    <t>Accident Year Basis</t>
  </si>
  <si>
    <t>[1]</t>
  </si>
  <si>
    <t>[2]</t>
  </si>
  <si>
    <t>[3]</t>
  </si>
  <si>
    <t>[5]</t>
  </si>
  <si>
    <t>[6]</t>
  </si>
  <si>
    <t>[7]=[4]+[5]+[6]</t>
  </si>
  <si>
    <t>[4]=[2]+[3]</t>
  </si>
  <si>
    <t>[8]</t>
  </si>
  <si>
    <t>[11]</t>
  </si>
  <si>
    <t>[9]=[7]+[8]</t>
  </si>
  <si>
    <t>[10]=[9]/[1]</t>
  </si>
  <si>
    <t>IFRS 4 Financial Year</t>
  </si>
  <si>
    <t>IFRS 17 Financial Year</t>
  </si>
  <si>
    <t>Expense Ratio (%)</t>
  </si>
  <si>
    <t>[12]</t>
  </si>
  <si>
    <t>[13]</t>
  </si>
  <si>
    <t>Certification</t>
  </si>
  <si>
    <t>This data is being collected under section 9.1 of the Automobile Insurance Premiums Regulation.</t>
  </si>
  <si>
    <t>AIRB Contact</t>
  </si>
  <si>
    <t>Background</t>
  </si>
  <si>
    <t>Procedure</t>
  </si>
  <si>
    <t>Calculated cell.</t>
  </si>
  <si>
    <t>Constant Provided by AIRB.</t>
  </si>
  <si>
    <t>I,</t>
  </si>
  <si>
    <t xml:space="preserve">For questions contact: </t>
  </si>
  <si>
    <t>Deadline</t>
  </si>
  <si>
    <t>Formatting</t>
  </si>
  <si>
    <t>Weighted 5 Year Average Acceptable Profit (%)</t>
  </si>
  <si>
    <t>Determining Profit Level</t>
  </si>
  <si>
    <t xml:space="preserve">, </t>
  </si>
  <si>
    <t xml:space="preserve">of </t>
  </si>
  <si>
    <t>Certify:</t>
  </si>
  <si>
    <t>Email Address</t>
  </si>
  <si>
    <t>All number in $000's unless otherwise stated</t>
  </si>
  <si>
    <t>Earned Premium</t>
  </si>
  <si>
    <t>Alberta Health Levy</t>
  </si>
  <si>
    <t>Direct Commissions</t>
  </si>
  <si>
    <t>Contingent Commissions</t>
  </si>
  <si>
    <t>Total Commissions</t>
  </si>
  <si>
    <t>Taxes</t>
  </si>
  <si>
    <t>Other Acquisition Expenses</t>
  </si>
  <si>
    <t>Total Acquisition Expenses</t>
  </si>
  <si>
    <t>General Expenses</t>
  </si>
  <si>
    <t>Total Expenses</t>
  </si>
  <si>
    <t>Total Insurance Revenue</t>
  </si>
  <si>
    <t xml:space="preserve"> Cash Flows</t>
  </si>
  <si>
    <t>Amortization Of Acquisition</t>
  </si>
  <si>
    <t>[5] Line 18 in a company's financial submission to GISA under the IFRS 4 reporting standard.</t>
  </si>
  <si>
    <t>Return on Premium Benchmark (%)</t>
  </si>
  <si>
    <t>Weighted 5 Year Average Profit (%)</t>
  </si>
  <si>
    <t>Acceptable Profit</t>
  </si>
  <si>
    <t>Excess Profit</t>
  </si>
  <si>
    <t xml:space="preserve">The AIRB will review insurer accident year results over a 5-year period to account for volatility in accident year reporting,  </t>
  </si>
  <si>
    <t>of the excess above 6%, as well as the excess profit over the latest 5-year period.</t>
  </si>
  <si>
    <t>Profit will be calculated with the following formula:</t>
  </si>
  <si>
    <t xml:space="preserve">Each calculated cell will contain the exact formulas used to determine the profit level achieved. </t>
  </si>
  <si>
    <t>Ultimate Loss &amp; ALAE Ratio (%)</t>
  </si>
  <si>
    <t>Ultimate Losses &amp; ALAE</t>
  </si>
  <si>
    <t>[7]</t>
  </si>
  <si>
    <t>Unallocated Loss Adjustment Expenses (ULAE)</t>
  </si>
  <si>
    <t>Average Premium Delay (days)</t>
  </si>
  <si>
    <t>Premium Delay Factor</t>
  </si>
  <si>
    <t>Realized Profit/Loss (%)</t>
  </si>
  <si>
    <t>The purpose of this collection is to determine if the insurer has collected premiums resulting in profitability in excess of</t>
  </si>
  <si>
    <t>the target profitability established by the AIRB in a given accident year.</t>
  </si>
  <si>
    <t xml:space="preserve">For insurers who exceed the 6% of premium target in the latest accident year, consideration will be given to the degree </t>
  </si>
  <si>
    <t>This submission provides preliminary information to the AIRB and may trigger a discussion between the AIRB and</t>
  </si>
  <si>
    <t>[4]</t>
  </si>
  <si>
    <t>Earned Vehicles (number)</t>
  </si>
  <si>
    <t>[15] We do not include reinsurance, as claims submitted to GISA and your reported loss ratios do not reflect reinsurance.</t>
  </si>
  <si>
    <t>Insurer Comments</t>
  </si>
  <si>
    <t>full filing waiver threshold.</t>
  </si>
  <si>
    <t>A return of premium for a specific accident year would subsequently reduce the premiums for that accident year when</t>
  </si>
  <si>
    <t xml:space="preserve">Annual Profit and Loss ("P&amp;L") Reporting </t>
  </si>
  <si>
    <t>Loss Development Factor - Implied to project</t>
  </si>
  <si>
    <t>This report is due May 1 annually, and requires data from the prior 5 accident and financial years.</t>
  </si>
  <si>
    <t>Name</t>
  </si>
  <si>
    <t>Title</t>
  </si>
  <si>
    <t>Insurance Company Name</t>
  </si>
  <si>
    <t>Name of Insurer</t>
  </si>
  <si>
    <t>All sheets must be completed, including certification which must be signed by a Fellow of the Canadian Institute of Actuaries</t>
  </si>
  <si>
    <t xml:space="preserve">     regarding the use of work of others.</t>
  </si>
  <si>
    <t>1) I am authorized to submit this return on behalf of the insurer I represent.</t>
  </si>
  <si>
    <t>2) I have knowledge of the matters which are the subject of this certificate.</t>
  </si>
  <si>
    <t>3) The information contained in this report is complete and accurate in all material aspects.</t>
  </si>
  <si>
    <t>4) All stated amounts represent my best estimates and comply with the Canadian Institute of Actuaries Standards of Practice.</t>
  </si>
  <si>
    <t>5) Where I have relied on the work of others, I have ensured compliance with the requirements in the AIRB's Technical Guidance</t>
  </si>
  <si>
    <t>6) All information in this report are specific to Alberta PPV, unless otherwise stated.</t>
  </si>
  <si>
    <t>7) I acknowledge that the AIRB will compare this data to submissions reported to the General Insurance Statistical</t>
  </si>
  <si>
    <t xml:space="preserve">    Agency (GISA) and other relevant regulators and that I will answer any questions regarding apparent inconsistencies.</t>
  </si>
  <si>
    <r>
      <rPr>
        <sz val="12"/>
        <color theme="1"/>
        <rFont val="Arial"/>
        <family val="2"/>
      </rPr>
      <t xml:space="preserve">Each cell is color coordinated as shown below. </t>
    </r>
    <r>
      <rPr>
        <b/>
        <sz val="12"/>
        <color theme="5"/>
        <rFont val="Arial"/>
        <family val="2"/>
      </rPr>
      <t>Insurers will only fill in the grey cells.</t>
    </r>
  </si>
  <si>
    <r>
      <t xml:space="preserve">Insurers are </t>
    </r>
    <r>
      <rPr>
        <b/>
        <sz val="11"/>
        <color theme="5"/>
        <rFont val="Arial"/>
        <family val="2"/>
      </rPr>
      <t>REQUIRED</t>
    </r>
    <r>
      <rPr>
        <sz val="11"/>
        <color theme="1"/>
        <rFont val="Arial"/>
        <family val="2"/>
      </rPr>
      <t xml:space="preserve"> to fill in.</t>
    </r>
  </si>
  <si>
    <r>
      <rPr>
        <b/>
        <sz val="12"/>
        <color theme="5"/>
        <rFont val="Arial"/>
        <family val="2"/>
      </rPr>
      <t>All PPV insurers must complete the P&amp;L report</t>
    </r>
    <r>
      <rPr>
        <b/>
        <sz val="12"/>
        <color theme="1"/>
        <rFont val="Arial"/>
        <family val="2"/>
      </rPr>
      <t xml:space="preserve">. </t>
    </r>
    <r>
      <rPr>
        <sz val="12"/>
        <color theme="1"/>
        <rFont val="Arial"/>
        <family val="2"/>
      </rPr>
      <t>The AIRB may exempt insurers with less written exposures than the</t>
    </r>
  </si>
  <si>
    <r>
      <rPr>
        <sz val="12"/>
        <color theme="1"/>
        <rFont val="Arial"/>
        <family val="2"/>
      </rPr>
      <t xml:space="preserve">If an insurer has multiple legal entities, they will submit </t>
    </r>
    <r>
      <rPr>
        <b/>
        <sz val="12"/>
        <color theme="5"/>
        <rFont val="Arial"/>
        <family val="2"/>
      </rPr>
      <t>ONE</t>
    </r>
    <r>
      <rPr>
        <sz val="12"/>
        <color theme="1"/>
        <rFont val="Arial"/>
        <family val="2"/>
      </rPr>
      <t xml:space="preserve"> report </t>
    </r>
    <r>
      <rPr>
        <b/>
        <sz val="12"/>
        <color theme="5"/>
        <rFont val="Arial"/>
        <family val="2"/>
      </rPr>
      <t>PER LEGAL ENTITY</t>
    </r>
    <r>
      <rPr>
        <b/>
        <sz val="12"/>
        <color theme="1"/>
        <rFont val="Arial"/>
        <family val="2"/>
      </rPr>
      <t>.</t>
    </r>
  </si>
  <si>
    <r>
      <t xml:space="preserve">as well as changes in accident year estimates over time. </t>
    </r>
    <r>
      <rPr>
        <u/>
        <sz val="11"/>
        <color theme="1"/>
        <rFont val="Arial"/>
        <family val="2"/>
      </rPr>
      <t xml:space="preserve">Only profit levels achieved in the latest accident year will be </t>
    </r>
  </si>
  <si>
    <r>
      <rPr>
        <u/>
        <sz val="11"/>
        <color theme="1"/>
        <rFont val="Arial"/>
        <family val="2"/>
      </rPr>
      <t>subject to a return of excess premium</t>
    </r>
    <r>
      <rPr>
        <sz val="11"/>
        <color theme="1"/>
        <rFont val="Arial"/>
        <family val="2"/>
      </rPr>
      <t xml:space="preserve">. The AIRB recognizes there is inhereit uncertainty in rate setting. </t>
    </r>
  </si>
  <si>
    <t xml:space="preserve">  ▪ Insurers set rates prospectively, without carry forward of past profit or loss.</t>
  </si>
  <si>
    <t xml:space="preserve">  ▪ When setting rates, the actual number and cost of claims may not be known for several years.</t>
  </si>
  <si>
    <t xml:space="preserve">  ▪ While the industry may be profitable in any given year, an individual insurer may not.</t>
  </si>
  <si>
    <t xml:space="preserve">  ▪ Future events like catastrophes and pandemics can lead to unanticipated results.</t>
  </si>
  <si>
    <r>
      <rPr>
        <b/>
        <sz val="11"/>
        <color theme="5"/>
        <rFont val="Arial"/>
        <family val="2"/>
      </rPr>
      <t>the insurer</t>
    </r>
    <r>
      <rPr>
        <sz val="11"/>
        <color theme="1"/>
        <rFont val="Arial"/>
        <family val="2"/>
      </rPr>
      <t>. Insurers with profits above the benchmark in the latest accident year may be required to return premium.</t>
    </r>
  </si>
  <si>
    <t>Ultimate Losses &amp; ALAE as of Prior Year</t>
  </si>
  <si>
    <t>Not Applicable.</t>
  </si>
  <si>
    <t>Source</t>
  </si>
  <si>
    <t>Term (Years)</t>
  </si>
  <si>
    <t>Floor of Average Time to Settle Claims</t>
  </si>
  <si>
    <t>Ceiling of Average Time to Settle Claims</t>
  </si>
  <si>
    <t>Fiera Capital Curve Rate Associated with Floor</t>
  </si>
  <si>
    <t>Fiera Capital Curve Rate Associated with Ceiling</t>
  </si>
  <si>
    <t xml:space="preserve">  Spot Rate Corresponding to Average Time to</t>
  </si>
  <si>
    <t xml:space="preserve">  Settle and Pay Claims</t>
  </si>
  <si>
    <t>[9]</t>
  </si>
  <si>
    <t>[14]=[12]+[13]</t>
  </si>
  <si>
    <t>[15]=[14]/[11]</t>
  </si>
  <si>
    <t xml:space="preserve">[15] While we recognize there are fundamental differences between the IFRS 4 and IFRS 17 expense ratios, for this report they will be considered comparable out of necessity. </t>
  </si>
  <si>
    <t>[16]</t>
  </si>
  <si>
    <t>[16] Please list any assumptions used.</t>
  </si>
  <si>
    <t>Development on Prior Years</t>
  </si>
  <si>
    <t>[19]</t>
  </si>
  <si>
    <t>Fiera Capital Curve</t>
  </si>
  <si>
    <t>Estimated Retention Rate</t>
  </si>
  <si>
    <t>for illiquid insurance contracts applies to liability for incurred claims for most P&amp;C products. This curve provides a reasonable</t>
  </si>
  <si>
    <t>representation of the expected return on investment rate for insurers.</t>
  </si>
  <si>
    <t>We supply the discount rate used to discount claim payments. This discount rate is based on the Fiera Capital Illiquid Spot Curve.</t>
  </si>
  <si>
    <t>1 month</t>
  </si>
  <si>
    <t>3 months</t>
  </si>
  <si>
    <t>6 months</t>
  </si>
  <si>
    <t>1 year</t>
  </si>
  <si>
    <t>Relative RoR</t>
  </si>
  <si>
    <t>Term in Years</t>
  </si>
  <si>
    <r>
      <t xml:space="preserve">Chapter 2, Section 2.1 of the CIA Note IFRS 17 </t>
    </r>
    <r>
      <rPr>
        <i/>
        <sz val="11"/>
        <color theme="1"/>
        <rFont val="Arial"/>
        <family val="2"/>
      </rPr>
      <t>Discount Rates for Life and Health Insurance Contracts</t>
    </r>
    <r>
      <rPr>
        <sz val="11"/>
        <color theme="1"/>
        <rFont val="Arial"/>
        <family val="2"/>
      </rPr>
      <t xml:space="preserve"> states the reference curve </t>
    </r>
  </si>
  <si>
    <t>Fiera Capital IFRS 17 Illiquid Reference Curve</t>
  </si>
  <si>
    <t>AIRB@gov.ab.ca</t>
  </si>
  <si>
    <t>Incurred Losses &amp; ALAE</t>
  </si>
  <si>
    <t>Source: Bank of Canada bond yield as of most recent value before July 1st</t>
  </si>
  <si>
    <t>Fiera Capital IRFS 17 Illiquid Reference Curve as of June for a given year.</t>
  </si>
  <si>
    <r>
      <t>completing any future excess profit submissions to the AIRB.</t>
    </r>
    <r>
      <rPr>
        <b/>
        <sz val="11"/>
        <color theme="1"/>
        <rFont val="Arial"/>
        <family val="2"/>
      </rPr>
      <t xml:space="preserve"> </t>
    </r>
  </si>
  <si>
    <t>relative to an insurers retention rate. In effect, we are weighting any prior year development by the proportion of policyholders remaining</t>
  </si>
  <si>
    <t xml:space="preserve">with the insurer since that accident year. For instance, if the retention rate is 90% for all periods, then the intergenerational factor is 90% </t>
  </si>
  <si>
    <t>for 2023, 81% for 2022, and so on.</t>
  </si>
  <si>
    <t>Considerations For Adverse Development</t>
  </si>
  <si>
    <r>
      <t xml:space="preserve">for adverse development in the data, we will weigh the development on prior years by an </t>
    </r>
    <r>
      <rPr>
        <i/>
        <sz val="11"/>
        <color theme="1"/>
        <rFont val="Arial"/>
        <family val="2"/>
      </rPr>
      <t>intergenerational factor</t>
    </r>
    <r>
      <rPr>
        <sz val="11"/>
        <color theme="1"/>
        <rFont val="Arial"/>
        <family val="2"/>
      </rPr>
      <t>. We define this factor</t>
    </r>
  </si>
  <si>
    <t>We extend the Fiera curve for periods less than one year using Bank of Canada Treasury Bill rates.</t>
  </si>
  <si>
    <t>who is authorized to submit on the insurer's behalf. This does NOT have to be the insurers appointed actuary.</t>
  </si>
  <si>
    <t>Realized Profit/Loss</t>
  </si>
  <si>
    <t>We recognize the most recent accident year, the year subject to excess profit, is most sensitive to loss development. To account</t>
  </si>
  <si>
    <t>This means the most recent accident periods, and therefore the most volatile, will have higher weights than earlier accident periods.</t>
  </si>
  <si>
    <t>Signature (Type Name or Insert Picture)</t>
  </si>
  <si>
    <t>Insurers who do not request and receive an exemption by April 1 will be required to complete the P&amp;L.</t>
  </si>
  <si>
    <t>Floor of Average Premium Delay (years)</t>
  </si>
  <si>
    <t>Ceiling of Average Premium Delay (years)</t>
  </si>
  <si>
    <t>Changes from Prior Profit and Loss Template</t>
  </si>
  <si>
    <t>Claim Discounting</t>
  </si>
  <si>
    <t>Premium Delay</t>
  </si>
  <si>
    <t>Expenses</t>
  </si>
  <si>
    <t>[10]</t>
  </si>
  <si>
    <t>Average Time to Payment</t>
  </si>
  <si>
    <t>- Removed OSFI investment yield.</t>
  </si>
  <si>
    <t>t</t>
  </si>
  <si>
    <t>Payment</t>
  </si>
  <si>
    <t>Days Since Effective Date</t>
  </si>
  <si>
    <t>Total Payments</t>
  </si>
  <si>
    <t>Average Delay</t>
  </si>
  <si>
    <t>Monthly</t>
  </si>
  <si>
    <t>Upfront Payments (in addition)</t>
  </si>
  <si>
    <t>Payment Delay</t>
  </si>
  <si>
    <t>[15]</t>
  </si>
  <si>
    <t>Results</t>
  </si>
  <si>
    <t>- Added returned premiums field</t>
  </si>
  <si>
    <t xml:space="preserve">  Spot Rate Corresponding to Premium Delay</t>
  </si>
  <si>
    <t>Voluntarily Returned Premium</t>
  </si>
  <si>
    <t>Eligible Premium</t>
  </si>
  <si>
    <t>Mandated Returned Premium</t>
  </si>
  <si>
    <t>[4]=[1]-[2]-[3]</t>
  </si>
  <si>
    <t>[9]=[8]/[7]</t>
  </si>
  <si>
    <t>[10]=[9]/[4]</t>
  </si>
  <si>
    <t xml:space="preserve">  Losses [7] to Ultimate [8]</t>
  </si>
  <si>
    <t>[6] (# policyholders at end of year - # new policyholders in year) / # policyholders at beginning of year; proportion of prior year customers remaining in current year.</t>
  </si>
  <si>
    <t xml:space="preserve">[11] Report the amount paid in the corresponding calendar year. </t>
  </si>
  <si>
    <t>[14]</t>
  </si>
  <si>
    <t xml:space="preserve">[15] Please add assumptions you had to make in formulating [1] through [14]. </t>
  </si>
  <si>
    <t>[8]=1/((1+[6])^[1])</t>
  </si>
  <si>
    <t>Year</t>
  </si>
  <si>
    <t>Sum</t>
  </si>
  <si>
    <t>AB</t>
  </si>
  <si>
    <t>Coverage</t>
  </si>
  <si>
    <t>BI</t>
  </si>
  <si>
    <t>PD &amp; DCPD</t>
  </si>
  <si>
    <t>Collision</t>
  </si>
  <si>
    <t>Comprehensive</t>
  </si>
  <si>
    <t>Total</t>
  </si>
  <si>
    <t>Treatment of Mergers &amp; Amalgamations</t>
  </si>
  <si>
    <t>must be provided. Details should include any companies put into run-off, transfer of policies from one company to another, and how</t>
  </si>
  <si>
    <t>data is assigned. For instance, combining historical data, not changing GISA reporting code etc.</t>
  </si>
  <si>
    <t>For all companies who submit the P&amp;L which have had a merger or amalgamation during any of the 5 most recent accident periods, details</t>
  </si>
  <si>
    <t>[7]=1/(1+[6])^([1]/365])</t>
  </si>
  <si>
    <t>[8] Please add any comments about assumptions used in formulating [1].</t>
  </si>
  <si>
    <t>Development on Prior Year (%)</t>
  </si>
  <si>
    <r>
      <t xml:space="preserve">[14] Used to account for adverse loss development. Similar to [8], do </t>
    </r>
    <r>
      <rPr>
        <b/>
        <sz val="11"/>
        <color theme="1"/>
        <rFont val="Arial"/>
        <family val="2"/>
      </rPr>
      <t xml:space="preserve">not </t>
    </r>
    <r>
      <rPr>
        <sz val="11"/>
        <color theme="1"/>
        <rFont val="Arial"/>
        <family val="2"/>
      </rPr>
      <t>include a risk adjustment factor.</t>
    </r>
  </si>
  <si>
    <t>[12] Estimated ULAE payment based on ultimate losses.</t>
  </si>
  <si>
    <t>- Added returned premium fields: [2], [3], and [4].</t>
  </si>
  <si>
    <t>- Fixed incorrect formatting on [14].</t>
  </si>
  <si>
    <t>a longer time horizon would overly complicate the template when it is easier for insurers to do it themselves.</t>
  </si>
  <si>
    <r>
      <t xml:space="preserve">We decided </t>
    </r>
    <r>
      <rPr>
        <b/>
        <sz val="11"/>
        <color theme="1"/>
        <rFont val="Arial"/>
        <family val="2"/>
      </rPr>
      <t>against</t>
    </r>
    <r>
      <rPr>
        <sz val="11"/>
        <color theme="1"/>
        <rFont val="Arial"/>
        <family val="2"/>
      </rPr>
      <t xml:space="preserve"> using Oliver Wyman's method to automatically calculate [1] as prevailing opinion was the time horizon was too short, and incorporating</t>
    </r>
  </si>
  <si>
    <t>- Fixed incorrect reference to 'claims' in [2], [3], and [6].</t>
  </si>
  <si>
    <r>
      <t xml:space="preserve">We decided </t>
    </r>
    <r>
      <rPr>
        <b/>
        <sz val="11"/>
        <color theme="1"/>
        <rFont val="Arial"/>
        <family val="2"/>
      </rPr>
      <t>against</t>
    </r>
    <r>
      <rPr>
        <sz val="11"/>
        <color theme="1"/>
        <rFont val="Arial"/>
        <family val="2"/>
      </rPr>
      <t xml:space="preserve"> building Oliver Wyman's premium delay into the template itself due to variety of payment plans, but we </t>
    </r>
    <r>
      <rPr>
        <b/>
        <sz val="11"/>
        <color theme="1"/>
        <rFont val="Arial"/>
        <family val="2"/>
      </rPr>
      <t>do</t>
    </r>
    <r>
      <rPr>
        <sz val="11"/>
        <color theme="1"/>
        <rFont val="Arial"/>
        <family val="2"/>
      </rPr>
      <t xml:space="preserve"> require insurers to use that method.</t>
    </r>
  </si>
  <si>
    <t>Direct Earned Premium</t>
  </si>
  <si>
    <t>Delay Factored Eligible Premium</t>
  </si>
  <si>
    <t>Ultimate Losses</t>
  </si>
  <si>
    <t>Claim Discount Factor (number)</t>
  </si>
  <si>
    <t>Discounted Losses</t>
  </si>
  <si>
    <t>Health Levy and ULAE</t>
  </si>
  <si>
    <t>Development Adjustment</t>
  </si>
  <si>
    <t>Realized Profit/Loss Per Vehicle</t>
  </si>
  <si>
    <t>Premium Delay Factor (number)</t>
  </si>
  <si>
    <t>[14] Profit benchmark as of January 1 of each year.</t>
  </si>
  <si>
    <t>[20]</t>
  </si>
  <si>
    <t>[21]</t>
  </si>
  <si>
    <t>[18] Only the excess profit in the year under review is subject to rebate.</t>
  </si>
  <si>
    <t>[19] Current year estimate of ultimate losses + ALAE minus prior year estimate of ultimate losses + ALAE.</t>
  </si>
  <si>
    <t>Intergenerational Factor (%)</t>
  </si>
  <si>
    <t>Excess Profit After Development Adjustment (%)</t>
  </si>
  <si>
    <t>Excess Profit Per Vehicle After Development Adjustment</t>
  </si>
  <si>
    <t>Excess Profit After Development Adjustment</t>
  </si>
  <si>
    <t>[4]=[2]*[3]</t>
  </si>
  <si>
    <t>[8]=[6]*[7]</t>
  </si>
  <si>
    <t>[12]=[4]-[8]-[9]-[11]</t>
  </si>
  <si>
    <t>[18]=[12]-[17]</t>
  </si>
  <si>
    <t>[22]=[18]-[21]</t>
  </si>
  <si>
    <t>[23]=[22]/[4]</t>
  </si>
  <si>
    <t>[9] If loss grouping is not specific to Alberta PPV, report Alberta PPV specific values for [1]-[5] and [7], then use the LDFs from your AA report to calculate [8].</t>
  </si>
  <si>
    <r>
      <t>For the 2025 P&amp;L,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any </t>
    </r>
    <r>
      <rPr>
        <b/>
        <sz val="11"/>
        <color theme="5"/>
        <rFont val="Arial"/>
        <family val="2"/>
      </rPr>
      <t>profits more than 3% above the profit benchmark will be deemed excessive.</t>
    </r>
  </si>
  <si>
    <r>
      <t xml:space="preserve">[8] As reported in your Appointed Actuary's report. Do </t>
    </r>
    <r>
      <rPr>
        <b/>
        <sz val="11"/>
        <color theme="1"/>
        <rFont val="Arial"/>
        <family val="2"/>
      </rPr>
      <t>not</t>
    </r>
    <r>
      <rPr>
        <sz val="11"/>
        <color theme="1"/>
        <rFont val="Arial"/>
        <family val="2"/>
      </rPr>
      <t xml:space="preserve"> include a risk adjustment factor. If data is not specific to Alberta PPV, the grouping </t>
    </r>
    <r>
      <rPr>
        <b/>
        <sz val="11"/>
        <color theme="1"/>
        <rFont val="Arial"/>
        <family val="2"/>
      </rPr>
      <t>must</t>
    </r>
    <r>
      <rPr>
        <sz val="11"/>
        <color theme="1"/>
        <rFont val="Arial"/>
        <family val="2"/>
      </rPr>
      <t xml:space="preserve"> be mentioned in [15].</t>
    </r>
  </si>
  <si>
    <r>
      <t xml:space="preserve">All fields should be specific to </t>
    </r>
    <r>
      <rPr>
        <b/>
        <sz val="14"/>
        <color theme="5"/>
        <rFont val="Arial"/>
        <family val="2"/>
      </rPr>
      <t>ALBERTA PPV, excluding Farmers</t>
    </r>
    <r>
      <rPr>
        <sz val="11"/>
        <color theme="5"/>
        <rFont val="Arial"/>
        <family val="2"/>
      </rPr>
      <t xml:space="preserve">. </t>
    </r>
  </si>
  <si>
    <t>If that data is not available, indicate in the comment tab the alternative used.</t>
  </si>
  <si>
    <t>[14]=[12]*1000/[5]</t>
  </si>
  <si>
    <t xml:space="preserve">   Any deviations must be mentioned in [15].</t>
  </si>
  <si>
    <t>Duration of Ultimate Claims (Years)</t>
  </si>
  <si>
    <t>- [1] has been changed from direct written premium to direct earned premium for better comparison with [11].</t>
  </si>
  <si>
    <t>[11]=[10]*[2]</t>
  </si>
  <si>
    <t>[13]=[12]/[2]</t>
  </si>
  <si>
    <t>[15] = Weighted average of [14] by [2].</t>
  </si>
  <si>
    <t>[16] = Weighted average of [13] by [2].</t>
  </si>
  <si>
    <t>[24]=[22]*1000/[5]</t>
  </si>
  <si>
    <t xml:space="preserve">If company X and company Y amalgamate X into Y effective December 31 of the most recent  year in the P&amp;L, then Y is responsible </t>
  </si>
  <si>
    <t>to submit for both X and Y for the current P&amp;L, seperately. If X is excessively profitable in 2025, then Y may be responsible to return</t>
  </si>
  <si>
    <t>a portion of the calculated premiums, which will not exceed the portion of the year they owned company X.</t>
  </si>
  <si>
    <t>Profit = (Premium Delay Factor*Eligible Premiums) - Discounted Ultimate losses - HL and ULAE - Expenses</t>
  </si>
  <si>
    <t>Where the discounted losses includes the ultimate loss amount (Losses + ALAE).</t>
  </si>
  <si>
    <t>These losses will be multiplied by a discount factor to account for the difference in time between receiving premiums</t>
  </si>
  <si>
    <t>and paying a claim. The Health Levy (HL) and ULAE will not be discounted as these costs are incurred immediately.</t>
  </si>
  <si>
    <t>Expenses will be based on the financial year, with historical data based on IFRS 4, and recent years on IFRS 17.</t>
  </si>
  <si>
    <t>- Added note on treatment of amalgamations.</t>
  </si>
  <si>
    <t>Premium and Losses</t>
  </si>
  <si>
    <t>- Changed sheet name from 'Loss Ratio' to 'Premium and Losses'</t>
  </si>
  <si>
    <t>[2] Any premium voluntarily returned to policyholders.</t>
  </si>
  <si>
    <t>[4] If [1] already accounts for returned premiums, please report [1] without returned premiums, and split returned premiums appropriately between [2] and [3].</t>
  </si>
  <si>
    <t>Selected Cumulative Paid Loss Development Factors</t>
  </si>
  <si>
    <t>Cumulative Percent Paid</t>
  </si>
  <si>
    <t>Incremental Percent Paid</t>
  </si>
  <si>
    <t>Ultimate Loss Weight</t>
  </si>
  <si>
    <t>Duration by Accident Year</t>
  </si>
  <si>
    <t>Duration (Years)</t>
  </si>
  <si>
    <t>- Updated definition for [1] from "duration of outstanding claims" to "duration of ultimate claims."</t>
  </si>
  <si>
    <t>- Provided an example formulation in the "Duration of Claims Example" sheet.</t>
  </si>
  <si>
    <t xml:space="preserve">  based on the proportion of your book that uses each payment plan. If you wish, you may use Oliver Wyman's assumption of 90 days.</t>
  </si>
  <si>
    <t>Companies can use the "Premium Delay Examples" sheet to see various payment plan templates and use that to calculate [1].</t>
  </si>
  <si>
    <t>- Updated definitions for many fields.</t>
  </si>
  <si>
    <t>- Changed to be on numerical basis and not on a percentage basis.</t>
  </si>
  <si>
    <t>[3] Any premiums returned due to the P&amp;L policy or any other involuntarily refund of premiums.</t>
  </si>
  <si>
    <t xml:space="preserve">    Regardless of whether you have returned premiums or not, [4] should be consistent with your GISA premium totals.</t>
  </si>
  <si>
    <r>
      <t xml:space="preserve">[1], [7], [8] Should be on the same basis (regarding reinsurance, RSPs, and FARM) as data submitted to GISA, and </t>
    </r>
    <r>
      <rPr>
        <b/>
        <sz val="11"/>
        <color theme="1"/>
        <rFont val="Arial"/>
        <family val="2"/>
      </rPr>
      <t>specific to Alberta PPV-IR excluding Farmers</t>
    </r>
    <r>
      <rPr>
        <sz val="11"/>
        <color theme="1"/>
        <rFont val="Arial"/>
        <family val="2"/>
      </rPr>
      <t>.</t>
    </r>
  </si>
  <si>
    <t xml:space="preserve">[1] We do not prescribe a specific method, but an example of an acceptable method is in the "Duration of Claims Example" sheet. </t>
  </si>
  <si>
    <t>[9] Please provide the method used to formulate [1] if it differs materially from the example method, and any other relevant comments.</t>
  </si>
  <si>
    <t>[1] See "Premium Delay Examples" sheet for how to calculate the average days delay for a payment plan your company may offer. [1] should be a weighted average</t>
  </si>
  <si>
    <t>[17]</t>
  </si>
  <si>
    <t>[18]=[15]*[2]</t>
  </si>
  <si>
    <t>[21] = Summed product of [19] * [20]. This accounts for prior year development in losses.</t>
  </si>
  <si>
    <t>Example 1: Monthly payments, no additional up front payments or delays.</t>
  </si>
  <si>
    <t>Example 2: Paid in 3 installments, 60 days apart, no delays.</t>
  </si>
  <si>
    <t>For relatively simple payment plans, you can change the fields in cells B10 and C10 under example 1. Some combinations may break the formula if they're not feasible.</t>
  </si>
  <si>
    <t>For more complex payment plans, example 2 demonstrates how you can input your own payment pattern to calculate the average delay.</t>
  </si>
  <si>
    <t/>
  </si>
  <si>
    <t xml:space="preserve">- Provided examples in the "Premium Delay Example" sheet to use Oliver Wyman's methodology. </t>
  </si>
  <si>
    <t>- Clarified definition of PPV to specify individually rated PPV excluding farmers.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</si>
</sst>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%"/>
    <numFmt numFmtId="165" formatCode="&quot;$&quot;#,##0"/>
    <numFmt numFmtId="166" formatCode="0.000"/>
    <numFmt numFmtId="167" formatCode="_(* #,##0.000_);_(* \(#,##0.000\);_(* &quot;-&quot;??_);_(@_)"/>
  </numFmts>
  <fonts count="25" x14ac:knownFonts="1">
    <font>
      <sz val="11"/>
      <color theme="1"/>
      <name val="Palatino Linotype"/>
      <family val="2"/>
      <scheme val="minor"/>
    </font>
    <font>
      <sz val="11"/>
      <color theme="1"/>
      <name val="Palatino Linotype"/>
      <family val="2"/>
      <scheme val="minor"/>
    </font>
    <font>
      <b/>
      <sz val="14"/>
      <color theme="1"/>
      <name val="Palatino Linotype"/>
      <family val="2"/>
      <scheme val="minor"/>
    </font>
    <font>
      <b/>
      <sz val="16"/>
      <color theme="1"/>
      <name val="Palatino Linotype"/>
      <family val="2"/>
      <scheme val="minor"/>
    </font>
    <font>
      <i/>
      <sz val="11"/>
      <color theme="1"/>
      <name val="Palatino Linotype"/>
      <family val="1"/>
      <scheme val="minor"/>
    </font>
    <font>
      <b/>
      <sz val="11"/>
      <color theme="1"/>
      <name val="Palatino Linotype"/>
      <family val="1"/>
      <scheme val="minor"/>
    </font>
    <font>
      <sz val="22"/>
      <color theme="1"/>
      <name val="Monotype Corsiva"/>
      <family val="4"/>
    </font>
    <font>
      <u/>
      <sz val="11"/>
      <color theme="10"/>
      <name val="Palatino Linotype"/>
      <family val="2"/>
      <scheme val="minor"/>
    </font>
    <font>
      <i/>
      <sz val="11"/>
      <color theme="1"/>
      <name val="Arial"/>
      <family val="2"/>
    </font>
    <font>
      <b/>
      <sz val="26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5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5"/>
      <name val="Arial"/>
      <family val="2"/>
    </font>
    <font>
      <b/>
      <sz val="14"/>
      <color theme="5"/>
      <name val="Arial"/>
      <family val="2"/>
    </font>
    <font>
      <sz val="11"/>
      <color theme="5"/>
      <name val="Arial"/>
      <family val="2"/>
    </font>
    <font>
      <u/>
      <sz val="11"/>
      <color theme="1"/>
      <name val="Arial"/>
      <family val="2"/>
    </font>
    <font>
      <b/>
      <sz val="14"/>
      <color theme="1"/>
      <name val="Arial"/>
      <family val="2"/>
    </font>
    <font>
      <u/>
      <sz val="11"/>
      <color theme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u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ECED"/>
        <bgColor indexed="64"/>
      </patternFill>
    </fill>
    <fill>
      <patternFill patternType="solid">
        <fgColor rgb="FF93B7BD"/>
        <bgColor indexed="64"/>
      </patternFill>
    </fill>
    <fill>
      <patternFill patternType="solid">
        <fgColor rgb="FFD95D3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/>
        <bgColor indexed="64"/>
      </patternFill>
    </fill>
  </fills>
  <borders count="8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84">
    <xf numFmtId="0" fontId="0" fillId="0" borderId="0" xfId="0"/>
    <xf numFmtId="0" fontId="0" fillId="3" borderId="2" xfId="0" applyFill="1" applyBorder="1"/>
    <xf numFmtId="0" fontId="8" fillId="3" borderId="0" xfId="0" applyFont="1" applyFill="1" applyAlignment="1">
      <alignment horizontal="left"/>
    </xf>
    <xf numFmtId="0" fontId="8" fillId="3" borderId="0" xfId="0" applyFont="1" applyFill="1"/>
    <xf numFmtId="0" fontId="10" fillId="3" borderId="31" xfId="0" applyFont="1" applyFill="1" applyBorder="1"/>
    <xf numFmtId="0" fontId="10" fillId="3" borderId="1" xfId="0" applyFont="1" applyFill="1" applyBorder="1"/>
    <xf numFmtId="0" fontId="10" fillId="3" borderId="32" xfId="0" applyFont="1" applyFill="1" applyBorder="1"/>
    <xf numFmtId="0" fontId="10" fillId="3" borderId="33" xfId="0" applyFont="1" applyFill="1" applyBorder="1"/>
    <xf numFmtId="0" fontId="10" fillId="3" borderId="0" xfId="0" applyFont="1" applyFill="1"/>
    <xf numFmtId="0" fontId="10" fillId="3" borderId="34" xfId="0" applyFont="1" applyFill="1" applyBorder="1"/>
    <xf numFmtId="0" fontId="11" fillId="3" borderId="0" xfId="0" applyFont="1" applyFill="1"/>
    <xf numFmtId="0" fontId="14" fillId="3" borderId="0" xfId="0" applyFont="1" applyFill="1"/>
    <xf numFmtId="0" fontId="10" fillId="4" borderId="0" xfId="0" applyFont="1" applyFill="1"/>
    <xf numFmtId="0" fontId="10" fillId="5" borderId="0" xfId="0" applyFont="1" applyFill="1"/>
    <xf numFmtId="0" fontId="10" fillId="6" borderId="0" xfId="0" applyFont="1" applyFill="1"/>
    <xf numFmtId="0" fontId="10" fillId="3" borderId="2" xfId="0" applyFont="1" applyFill="1" applyBorder="1"/>
    <xf numFmtId="0" fontId="10" fillId="3" borderId="22" xfId="0" applyFont="1" applyFill="1" applyBorder="1"/>
    <xf numFmtId="0" fontId="10" fillId="0" borderId="0" xfId="0" applyFont="1"/>
    <xf numFmtId="0" fontId="10" fillId="5" borderId="6" xfId="0" applyFont="1" applyFill="1" applyBorder="1" applyAlignment="1">
      <alignment horizontal="left"/>
    </xf>
    <xf numFmtId="0" fontId="10" fillId="3" borderId="0" xfId="0" applyFont="1" applyFill="1" applyAlignment="1">
      <alignment horizontal="left"/>
    </xf>
    <xf numFmtId="14" fontId="10" fillId="5" borderId="6" xfId="0" applyNumberFormat="1" applyFont="1" applyFill="1" applyBorder="1" applyAlignment="1">
      <alignment horizontal="left"/>
    </xf>
    <xf numFmtId="0" fontId="13" fillId="3" borderId="0" xfId="0" applyFont="1" applyFill="1"/>
    <xf numFmtId="0" fontId="15" fillId="3" borderId="0" xfId="0" applyFont="1" applyFill="1"/>
    <xf numFmtId="0" fontId="10" fillId="3" borderId="0" xfId="0" quotePrefix="1" applyFont="1" applyFill="1"/>
    <xf numFmtId="0" fontId="10" fillId="5" borderId="6" xfId="0" applyFont="1" applyFill="1" applyBorder="1"/>
    <xf numFmtId="14" fontId="10" fillId="5" borderId="6" xfId="0" applyNumberFormat="1" applyFont="1" applyFill="1" applyBorder="1"/>
    <xf numFmtId="0" fontId="20" fillId="0" borderId="14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10" fillId="3" borderId="38" xfId="0" applyFont="1" applyFill="1" applyBorder="1" applyAlignment="1">
      <alignment horizontal="left" vertical="center"/>
    </xf>
    <xf numFmtId="0" fontId="10" fillId="3" borderId="39" xfId="0" applyFont="1" applyFill="1" applyBorder="1" applyAlignment="1">
      <alignment horizontal="left" vertical="center" wrapText="1"/>
    </xf>
    <xf numFmtId="0" fontId="10" fillId="3" borderId="42" xfId="0" applyFont="1" applyFill="1" applyBorder="1" applyAlignment="1">
      <alignment horizontal="left" vertical="center"/>
    </xf>
    <xf numFmtId="0" fontId="10" fillId="3" borderId="43" xfId="0" applyFont="1" applyFill="1" applyBorder="1" applyAlignment="1">
      <alignment horizontal="left" vertical="center" wrapText="1"/>
    </xf>
    <xf numFmtId="0" fontId="10" fillId="3" borderId="40" xfId="0" applyFont="1" applyFill="1" applyBorder="1" applyAlignment="1">
      <alignment horizontal="left" vertical="center"/>
    </xf>
    <xf numFmtId="0" fontId="10" fillId="3" borderId="41" xfId="0" applyFont="1" applyFill="1" applyBorder="1" applyAlignment="1">
      <alignment horizontal="left" vertical="center" wrapText="1"/>
    </xf>
    <xf numFmtId="0" fontId="10" fillId="3" borderId="53" xfId="0" applyFont="1" applyFill="1" applyBorder="1" applyAlignment="1">
      <alignment horizontal="left" vertical="center"/>
    </xf>
    <xf numFmtId="0" fontId="10" fillId="3" borderId="56" xfId="0" applyFont="1" applyFill="1" applyBorder="1" applyAlignment="1">
      <alignment horizontal="left" vertical="center"/>
    </xf>
    <xf numFmtId="0" fontId="10" fillId="3" borderId="57" xfId="0" applyFont="1" applyFill="1" applyBorder="1" applyAlignment="1">
      <alignment horizontal="left" vertical="center" wrapText="1"/>
    </xf>
    <xf numFmtId="0" fontId="10" fillId="3" borderId="11" xfId="0" applyFont="1" applyFill="1" applyBorder="1" applyAlignment="1">
      <alignment vertical="center"/>
    </xf>
    <xf numFmtId="0" fontId="10" fillId="3" borderId="66" xfId="0" applyFont="1" applyFill="1" applyBorder="1" applyAlignment="1">
      <alignment vertical="center"/>
    </xf>
    <xf numFmtId="0" fontId="10" fillId="3" borderId="35" xfId="0" applyFont="1" applyFill="1" applyBorder="1"/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10" fillId="3" borderId="58" xfId="0" applyFont="1" applyFill="1" applyBorder="1"/>
    <xf numFmtId="0" fontId="10" fillId="3" borderId="42" xfId="0" applyFont="1" applyFill="1" applyBorder="1"/>
    <xf numFmtId="0" fontId="10" fillId="3" borderId="15" xfId="0" applyFont="1" applyFill="1" applyBorder="1"/>
    <xf numFmtId="0" fontId="10" fillId="3" borderId="43" xfId="0" applyFont="1" applyFill="1" applyBorder="1" applyAlignment="1">
      <alignment horizontal="left" vertical="center"/>
    </xf>
    <xf numFmtId="0" fontId="10" fillId="3" borderId="11" xfId="0" applyFont="1" applyFill="1" applyBorder="1" applyAlignment="1">
      <alignment horizontal="left" vertical="center"/>
    </xf>
    <xf numFmtId="0" fontId="10" fillId="3" borderId="66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/>
    </xf>
    <xf numFmtId="0" fontId="10" fillId="3" borderId="0" xfId="0" applyFont="1" applyFill="1" applyAlignment="1">
      <alignment horizontal="center" vertical="center"/>
    </xf>
    <xf numFmtId="0" fontId="12" fillId="3" borderId="0" xfId="0" applyFont="1" applyFill="1"/>
    <xf numFmtId="0" fontId="20" fillId="0" borderId="50" xfId="0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/>
    </xf>
    <xf numFmtId="0" fontId="10" fillId="3" borderId="14" xfId="0" applyFont="1" applyFill="1" applyBorder="1"/>
    <xf numFmtId="0" fontId="10" fillId="3" borderId="39" xfId="0" applyFont="1" applyFill="1" applyBorder="1" applyAlignment="1">
      <alignment horizontal="left" vertical="center"/>
    </xf>
    <xf numFmtId="165" fontId="10" fillId="2" borderId="23" xfId="0" applyNumberFormat="1" applyFont="1" applyFill="1" applyBorder="1" applyAlignment="1">
      <alignment horizontal="left" vertical="center"/>
    </xf>
    <xf numFmtId="165" fontId="10" fillId="2" borderId="24" xfId="0" applyNumberFormat="1" applyFont="1" applyFill="1" applyBorder="1" applyAlignment="1">
      <alignment horizontal="left" vertical="center"/>
    </xf>
    <xf numFmtId="165" fontId="10" fillId="2" borderId="25" xfId="0" applyNumberFormat="1" applyFont="1" applyFill="1" applyBorder="1" applyAlignment="1">
      <alignment horizontal="left" vertical="center"/>
    </xf>
    <xf numFmtId="0" fontId="10" fillId="3" borderId="41" xfId="0" applyFont="1" applyFill="1" applyBorder="1" applyAlignment="1">
      <alignment horizontal="left" vertical="center"/>
    </xf>
    <xf numFmtId="165" fontId="10" fillId="2" borderId="16" xfId="0" applyNumberFormat="1" applyFont="1" applyFill="1" applyBorder="1" applyAlignment="1">
      <alignment horizontal="left" vertical="center"/>
    </xf>
    <xf numFmtId="165" fontId="10" fillId="2" borderId="8" xfId="0" applyNumberFormat="1" applyFont="1" applyFill="1" applyBorder="1" applyAlignment="1">
      <alignment horizontal="left" vertical="center"/>
    </xf>
    <xf numFmtId="165" fontId="10" fillId="2" borderId="17" xfId="0" applyNumberFormat="1" applyFont="1" applyFill="1" applyBorder="1" applyAlignment="1">
      <alignment horizontal="left" vertical="center"/>
    </xf>
    <xf numFmtId="0" fontId="10" fillId="3" borderId="53" xfId="0" applyFont="1" applyFill="1" applyBorder="1" applyAlignment="1">
      <alignment horizontal="left" vertical="center" wrapText="1"/>
    </xf>
    <xf numFmtId="165" fontId="10" fillId="2" borderId="18" xfId="0" applyNumberFormat="1" applyFont="1" applyFill="1" applyBorder="1" applyAlignment="1">
      <alignment horizontal="left" vertical="center"/>
    </xf>
    <xf numFmtId="165" fontId="10" fillId="2" borderId="9" xfId="0" applyNumberFormat="1" applyFont="1" applyFill="1" applyBorder="1" applyAlignment="1">
      <alignment horizontal="left" vertical="center"/>
    </xf>
    <xf numFmtId="0" fontId="10" fillId="0" borderId="42" xfId="0" applyFont="1" applyBorder="1"/>
    <xf numFmtId="165" fontId="10" fillId="5" borderId="20" xfId="0" applyNumberFormat="1" applyFont="1" applyFill="1" applyBorder="1" applyAlignment="1">
      <alignment horizontal="left" vertical="center"/>
    </xf>
    <xf numFmtId="165" fontId="10" fillId="5" borderId="22" xfId="0" applyNumberFormat="1" applyFont="1" applyFill="1" applyBorder="1" applyAlignment="1">
      <alignment horizontal="left" vertical="center"/>
    </xf>
    <xf numFmtId="165" fontId="10" fillId="5" borderId="10" xfId="0" applyNumberFormat="1" applyFont="1" applyFill="1" applyBorder="1" applyAlignment="1">
      <alignment horizontal="left" vertical="center"/>
    </xf>
    <xf numFmtId="165" fontId="10" fillId="5" borderId="16" xfId="0" applyNumberFormat="1" applyFont="1" applyFill="1" applyBorder="1" applyAlignment="1">
      <alignment horizontal="left" vertical="center"/>
    </xf>
    <xf numFmtId="165" fontId="10" fillId="5" borderId="17" xfId="0" applyNumberFormat="1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 wrapText="1"/>
    </xf>
    <xf numFmtId="0" fontId="10" fillId="3" borderId="6" xfId="0" applyFont="1" applyFill="1" applyBorder="1" applyAlignment="1">
      <alignment horizontal="left" vertical="center"/>
    </xf>
    <xf numFmtId="164" fontId="10" fillId="5" borderId="18" xfId="1" applyNumberFormat="1" applyFont="1" applyFill="1" applyBorder="1" applyAlignment="1">
      <alignment horizontal="left" vertical="center"/>
    </xf>
    <xf numFmtId="164" fontId="10" fillId="5" borderId="19" xfId="1" applyNumberFormat="1" applyFont="1" applyFill="1" applyBorder="1" applyAlignment="1">
      <alignment horizontal="left" vertical="center"/>
    </xf>
    <xf numFmtId="165" fontId="10" fillId="5" borderId="11" xfId="0" applyNumberFormat="1" applyFont="1" applyFill="1" applyBorder="1" applyAlignment="1">
      <alignment horizontal="left" vertical="center"/>
    </xf>
    <xf numFmtId="165" fontId="10" fillId="5" borderId="12" xfId="0" applyNumberFormat="1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/>
    </xf>
    <xf numFmtId="164" fontId="10" fillId="5" borderId="15" xfId="1" applyNumberFormat="1" applyFont="1" applyFill="1" applyBorder="1" applyAlignment="1">
      <alignment horizontal="left" vertical="center"/>
    </xf>
    <xf numFmtId="164" fontId="10" fillId="5" borderId="26" xfId="1" applyNumberFormat="1" applyFont="1" applyFill="1" applyBorder="1" applyAlignment="1">
      <alignment horizontal="left" vertical="center"/>
    </xf>
    <xf numFmtId="164" fontId="10" fillId="5" borderId="27" xfId="1" applyNumberFormat="1" applyFont="1" applyFill="1" applyBorder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164" fontId="10" fillId="3" borderId="0" xfId="1" applyNumberFormat="1" applyFont="1" applyFill="1" applyBorder="1" applyAlignment="1">
      <alignment horizontal="left" vertical="center"/>
    </xf>
    <xf numFmtId="0" fontId="10" fillId="3" borderId="38" xfId="0" applyFont="1" applyFill="1" applyBorder="1"/>
    <xf numFmtId="0" fontId="10" fillId="3" borderId="48" xfId="0" applyFont="1" applyFill="1" applyBorder="1"/>
    <xf numFmtId="0" fontId="10" fillId="3" borderId="40" xfId="0" applyFont="1" applyFill="1" applyBorder="1"/>
    <xf numFmtId="0" fontId="10" fillId="3" borderId="49" xfId="0" applyFont="1" applyFill="1" applyBorder="1"/>
    <xf numFmtId="0" fontId="10" fillId="3" borderId="53" xfId="0" applyFont="1" applyFill="1" applyBorder="1"/>
    <xf numFmtId="0" fontId="10" fillId="3" borderId="63" xfId="0" applyFont="1" applyFill="1" applyBorder="1"/>
    <xf numFmtId="0" fontId="10" fillId="3" borderId="56" xfId="0" applyFont="1" applyFill="1" applyBorder="1"/>
    <xf numFmtId="0" fontId="10" fillId="3" borderId="61" xfId="0" applyFont="1" applyFill="1" applyBorder="1"/>
    <xf numFmtId="0" fontId="10" fillId="3" borderId="1" xfId="0" applyFont="1" applyFill="1" applyBorder="1" applyAlignment="1">
      <alignment horizontal="center"/>
    </xf>
    <xf numFmtId="0" fontId="10" fillId="0" borderId="33" xfId="0" applyFont="1" applyBorder="1"/>
    <xf numFmtId="0" fontId="10" fillId="3" borderId="0" xfId="0" applyFont="1" applyFill="1" applyAlignment="1">
      <alignment horizontal="center"/>
    </xf>
    <xf numFmtId="0" fontId="10" fillId="2" borderId="6" xfId="0" applyFont="1" applyFill="1" applyBorder="1"/>
    <xf numFmtId="0" fontId="8" fillId="3" borderId="0" xfId="0" applyFont="1" applyFill="1" applyAlignment="1">
      <alignment horizontal="center"/>
    </xf>
    <xf numFmtId="0" fontId="10" fillId="3" borderId="2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7" borderId="0" xfId="0" applyFont="1" applyFill="1"/>
    <xf numFmtId="0" fontId="0" fillId="3" borderId="0" xfId="0" applyFill="1"/>
    <xf numFmtId="0" fontId="10" fillId="3" borderId="11" xfId="0" applyFont="1" applyFill="1" applyBorder="1"/>
    <xf numFmtId="0" fontId="10" fillId="3" borderId="6" xfId="0" applyFont="1" applyFill="1" applyBorder="1" applyAlignment="1">
      <alignment vertical="center"/>
    </xf>
    <xf numFmtId="0" fontId="10" fillId="3" borderId="69" xfId="0" applyFont="1" applyFill="1" applyBorder="1"/>
    <xf numFmtId="0" fontId="10" fillId="3" borderId="70" xfId="0" applyFont="1" applyFill="1" applyBorder="1"/>
    <xf numFmtId="9" fontId="0" fillId="0" borderId="0" xfId="1" applyFont="1"/>
    <xf numFmtId="0" fontId="10" fillId="3" borderId="48" xfId="0" applyFont="1" applyFill="1" applyBorder="1" applyAlignment="1">
      <alignment horizontal="left" vertical="center"/>
    </xf>
    <xf numFmtId="0" fontId="10" fillId="3" borderId="49" xfId="0" applyFont="1" applyFill="1" applyBorder="1" applyAlignment="1">
      <alignment horizontal="left" vertical="center"/>
    </xf>
    <xf numFmtId="0" fontId="10" fillId="3" borderId="0" xfId="0" quotePrefix="1" applyFont="1" applyFill="1" applyAlignment="1">
      <alignment horizontal="left"/>
    </xf>
    <xf numFmtId="2" fontId="10" fillId="0" borderId="0" xfId="0" applyNumberFormat="1" applyFont="1"/>
    <xf numFmtId="0" fontId="10" fillId="3" borderId="6" xfId="0" applyFont="1" applyFill="1" applyBorder="1"/>
    <xf numFmtId="0" fontId="10" fillId="3" borderId="7" xfId="0" applyFont="1" applyFill="1" applyBorder="1"/>
    <xf numFmtId="166" fontId="10" fillId="0" borderId="0" xfId="0" applyNumberFormat="1" applyFont="1"/>
    <xf numFmtId="165" fontId="10" fillId="4" borderId="23" xfId="0" applyNumberFormat="1" applyFont="1" applyFill="1" applyBorder="1" applyAlignment="1">
      <alignment horizontal="left" vertical="center"/>
    </xf>
    <xf numFmtId="165" fontId="10" fillId="4" borderId="24" xfId="0" applyNumberFormat="1" applyFont="1" applyFill="1" applyBorder="1" applyAlignment="1">
      <alignment horizontal="left" vertical="center"/>
    </xf>
    <xf numFmtId="165" fontId="10" fillId="4" borderId="25" xfId="0" applyNumberFormat="1" applyFont="1" applyFill="1" applyBorder="1" applyAlignment="1">
      <alignment horizontal="left" vertical="center"/>
    </xf>
    <xf numFmtId="165" fontId="10" fillId="4" borderId="15" xfId="0" applyNumberFormat="1" applyFont="1" applyFill="1" applyBorder="1" applyAlignment="1">
      <alignment horizontal="left" vertical="center"/>
    </xf>
    <xf numFmtId="165" fontId="10" fillId="4" borderId="28" xfId="0" applyNumberFormat="1" applyFont="1" applyFill="1" applyBorder="1" applyAlignment="1">
      <alignment horizontal="left" vertical="center"/>
    </xf>
    <xf numFmtId="165" fontId="10" fillId="4" borderId="7" xfId="0" applyNumberFormat="1" applyFont="1" applyFill="1" applyBorder="1" applyAlignment="1">
      <alignment horizontal="left" vertical="center"/>
    </xf>
    <xf numFmtId="164" fontId="10" fillId="5" borderId="9" xfId="1" applyNumberFormat="1" applyFont="1" applyFill="1" applyBorder="1" applyAlignment="1">
      <alignment horizontal="left" vertical="center"/>
    </xf>
    <xf numFmtId="165" fontId="10" fillId="4" borderId="22" xfId="0" applyNumberFormat="1" applyFont="1" applyFill="1" applyBorder="1" applyAlignment="1">
      <alignment horizontal="left" vertical="center"/>
    </xf>
    <xf numFmtId="165" fontId="10" fillId="4" borderId="10" xfId="0" applyNumberFormat="1" applyFont="1" applyFill="1" applyBorder="1" applyAlignment="1">
      <alignment horizontal="left" vertical="center"/>
    </xf>
    <xf numFmtId="165" fontId="10" fillId="4" borderId="21" xfId="0" applyNumberFormat="1" applyFont="1" applyFill="1" applyBorder="1" applyAlignment="1">
      <alignment horizontal="left" vertical="center"/>
    </xf>
    <xf numFmtId="165" fontId="10" fillId="4" borderId="55" xfId="0" applyNumberFormat="1" applyFont="1" applyFill="1" applyBorder="1" applyAlignment="1">
      <alignment horizontal="left" vertical="center"/>
    </xf>
    <xf numFmtId="165" fontId="10" fillId="4" borderId="9" xfId="0" applyNumberFormat="1" applyFont="1" applyFill="1" applyBorder="1" applyAlignment="1">
      <alignment horizontal="left" vertical="center"/>
    </xf>
    <xf numFmtId="165" fontId="10" fillId="4" borderId="19" xfId="0" applyNumberFormat="1" applyFont="1" applyFill="1" applyBorder="1" applyAlignment="1">
      <alignment horizontal="left" vertical="center"/>
    </xf>
    <xf numFmtId="166" fontId="10" fillId="5" borderId="23" xfId="1" applyNumberFormat="1" applyFont="1" applyFill="1" applyBorder="1" applyAlignment="1">
      <alignment horizontal="left" vertical="center"/>
    </xf>
    <xf numFmtId="166" fontId="10" fillId="5" borderId="24" xfId="1" applyNumberFormat="1" applyFont="1" applyFill="1" applyBorder="1" applyAlignment="1">
      <alignment horizontal="left" vertical="center"/>
    </xf>
    <xf numFmtId="166" fontId="10" fillId="5" borderId="25" xfId="1" applyNumberFormat="1" applyFont="1" applyFill="1" applyBorder="1" applyAlignment="1">
      <alignment horizontal="left" vertical="center"/>
    </xf>
    <xf numFmtId="164" fontId="10" fillId="5" borderId="20" xfId="1" applyNumberFormat="1" applyFont="1" applyFill="1" applyBorder="1" applyAlignment="1">
      <alignment horizontal="left" vertical="center"/>
    </xf>
    <xf numFmtId="164" fontId="10" fillId="5" borderId="10" xfId="1" applyNumberFormat="1" applyFont="1" applyFill="1" applyBorder="1" applyAlignment="1">
      <alignment horizontal="left" vertical="center"/>
    </xf>
    <xf numFmtId="164" fontId="10" fillId="5" borderId="21" xfId="1" applyNumberFormat="1" applyFont="1" applyFill="1" applyBorder="1" applyAlignment="1">
      <alignment horizontal="left" vertical="center"/>
    </xf>
    <xf numFmtId="0" fontId="12" fillId="0" borderId="0" xfId="0" applyFont="1"/>
    <xf numFmtId="164" fontId="10" fillId="5" borderId="16" xfId="1" applyNumberFormat="1" applyFont="1" applyFill="1" applyBorder="1" applyAlignment="1">
      <alignment horizontal="left" vertical="center"/>
    </xf>
    <xf numFmtId="164" fontId="10" fillId="5" borderId="8" xfId="1" applyNumberFormat="1" applyFont="1" applyFill="1" applyBorder="1" applyAlignment="1">
      <alignment horizontal="left" vertical="center"/>
    </xf>
    <xf numFmtId="164" fontId="10" fillId="5" borderId="17" xfId="1" applyNumberFormat="1" applyFont="1" applyFill="1" applyBorder="1" applyAlignment="1">
      <alignment horizontal="left" vertical="center"/>
    </xf>
    <xf numFmtId="165" fontId="10" fillId="5" borderId="24" xfId="0" applyNumberFormat="1" applyFont="1" applyFill="1" applyBorder="1" applyAlignment="1">
      <alignment horizontal="left" vertical="center"/>
    </xf>
    <xf numFmtId="165" fontId="10" fillId="5" borderId="25" xfId="0" applyNumberFormat="1" applyFont="1" applyFill="1" applyBorder="1" applyAlignment="1">
      <alignment horizontal="left" vertical="center"/>
    </xf>
    <xf numFmtId="166" fontId="10" fillId="5" borderId="8" xfId="0" applyNumberFormat="1" applyFont="1" applyFill="1" applyBorder="1" applyAlignment="1">
      <alignment horizontal="left" vertical="center"/>
    </xf>
    <xf numFmtId="166" fontId="10" fillId="5" borderId="17" xfId="0" applyNumberFormat="1" applyFont="1" applyFill="1" applyBorder="1" applyAlignment="1">
      <alignment horizontal="left" vertical="center"/>
    </xf>
    <xf numFmtId="164" fontId="10" fillId="5" borderId="24" xfId="1" applyNumberFormat="1" applyFont="1" applyFill="1" applyBorder="1" applyAlignment="1">
      <alignment horizontal="left" vertical="center"/>
    </xf>
    <xf numFmtId="164" fontId="10" fillId="5" borderId="25" xfId="1" applyNumberFormat="1" applyFont="1" applyFill="1" applyBorder="1" applyAlignment="1">
      <alignment horizontal="left" vertical="center"/>
    </xf>
    <xf numFmtId="165" fontId="10" fillId="5" borderId="9" xfId="0" applyNumberFormat="1" applyFont="1" applyFill="1" applyBorder="1" applyAlignment="1">
      <alignment horizontal="left" vertical="center"/>
    </xf>
    <xf numFmtId="165" fontId="10" fillId="5" borderId="19" xfId="0" applyNumberFormat="1" applyFont="1" applyFill="1" applyBorder="1" applyAlignment="1">
      <alignment horizontal="left" vertical="center"/>
    </xf>
    <xf numFmtId="165" fontId="10" fillId="5" borderId="8" xfId="0" applyNumberFormat="1" applyFont="1" applyFill="1" applyBorder="1" applyAlignment="1">
      <alignment horizontal="left" vertical="center"/>
    </xf>
    <xf numFmtId="9" fontId="10" fillId="5" borderId="8" xfId="1" applyFont="1" applyFill="1" applyBorder="1" applyAlignment="1">
      <alignment horizontal="left" vertical="center"/>
    </xf>
    <xf numFmtId="0" fontId="10" fillId="7" borderId="8" xfId="0" applyFont="1" applyFill="1" applyBorder="1" applyAlignment="1">
      <alignment horizontal="left" vertical="center"/>
    </xf>
    <xf numFmtId="0" fontId="10" fillId="7" borderId="17" xfId="0" applyFont="1" applyFill="1" applyBorder="1" applyAlignment="1">
      <alignment horizontal="left" vertical="center"/>
    </xf>
    <xf numFmtId="0" fontId="10" fillId="7" borderId="9" xfId="0" applyFont="1" applyFill="1" applyBorder="1" applyAlignment="1">
      <alignment horizontal="left" vertical="center"/>
    </xf>
    <xf numFmtId="0" fontId="0" fillId="0" borderId="34" xfId="0" applyBorder="1"/>
    <xf numFmtId="0" fontId="10" fillId="0" borderId="34" xfId="0" applyFont="1" applyBorder="1"/>
    <xf numFmtId="0" fontId="10" fillId="3" borderId="72" xfId="0" applyFont="1" applyFill="1" applyBorder="1"/>
    <xf numFmtId="0" fontId="8" fillId="3" borderId="14" xfId="0" applyFont="1" applyFill="1" applyBorder="1"/>
    <xf numFmtId="0" fontId="10" fillId="3" borderId="73" xfId="0" applyFont="1" applyFill="1" applyBorder="1"/>
    <xf numFmtId="14" fontId="10" fillId="2" borderId="6" xfId="0" applyNumberFormat="1" applyFont="1" applyFill="1" applyBorder="1" applyAlignment="1">
      <alignment horizontal="left"/>
    </xf>
    <xf numFmtId="0" fontId="9" fillId="3" borderId="0" xfId="0" applyFont="1" applyFill="1"/>
    <xf numFmtId="0" fontId="10" fillId="0" borderId="35" xfId="0" applyFont="1" applyBorder="1"/>
    <xf numFmtId="164" fontId="10" fillId="5" borderId="68" xfId="1" applyNumberFormat="1" applyFont="1" applyFill="1" applyBorder="1" applyAlignment="1">
      <alignment horizontal="left" vertical="center"/>
    </xf>
    <xf numFmtId="0" fontId="10" fillId="3" borderId="39" xfId="0" applyFont="1" applyFill="1" applyBorder="1"/>
    <xf numFmtId="0" fontId="10" fillId="3" borderId="41" xfId="0" applyFont="1" applyFill="1" applyBorder="1"/>
    <xf numFmtId="0" fontId="10" fillId="3" borderId="0" xfId="0" applyFont="1" applyFill="1" applyAlignment="1">
      <alignment wrapText="1"/>
    </xf>
    <xf numFmtId="0" fontId="10" fillId="3" borderId="0" xfId="0" applyFont="1" applyFill="1" applyAlignment="1">
      <alignment vertical="center" wrapText="1"/>
    </xf>
    <xf numFmtId="165" fontId="10" fillId="4" borderId="20" xfId="0" applyNumberFormat="1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 wrapText="1"/>
    </xf>
    <xf numFmtId="165" fontId="10" fillId="4" borderId="29" xfId="0" applyNumberFormat="1" applyFont="1" applyFill="1" applyBorder="1" applyAlignment="1">
      <alignment horizontal="left" vertical="center"/>
    </xf>
    <xf numFmtId="3" fontId="10" fillId="4" borderId="23" xfId="0" applyNumberFormat="1" applyFont="1" applyFill="1" applyBorder="1" applyAlignment="1">
      <alignment horizontal="left" vertical="center"/>
    </xf>
    <xf numFmtId="3" fontId="10" fillId="4" borderId="24" xfId="0" applyNumberFormat="1" applyFont="1" applyFill="1" applyBorder="1" applyAlignment="1">
      <alignment horizontal="left" vertical="center"/>
    </xf>
    <xf numFmtId="3" fontId="10" fillId="4" borderId="25" xfId="0" applyNumberFormat="1" applyFont="1" applyFill="1" applyBorder="1" applyAlignment="1">
      <alignment horizontal="left" vertical="center"/>
    </xf>
    <xf numFmtId="3" fontId="10" fillId="7" borderId="15" xfId="0" applyNumberFormat="1" applyFont="1" applyFill="1" applyBorder="1" applyAlignment="1">
      <alignment horizontal="left" vertical="center"/>
    </xf>
    <xf numFmtId="9" fontId="10" fillId="4" borderId="28" xfId="1" applyFont="1" applyFill="1" applyBorder="1" applyAlignment="1">
      <alignment horizontal="left" vertical="center"/>
    </xf>
    <xf numFmtId="9" fontId="10" fillId="4" borderId="7" xfId="1" applyFont="1" applyFill="1" applyBorder="1" applyAlignment="1">
      <alignment horizontal="left" vertical="center"/>
    </xf>
    <xf numFmtId="165" fontId="10" fillId="8" borderId="15" xfId="0" applyNumberFormat="1" applyFont="1" applyFill="1" applyBorder="1" applyAlignment="1">
      <alignment horizontal="left" vertical="center"/>
    </xf>
    <xf numFmtId="165" fontId="10" fillId="8" borderId="26" xfId="0" applyNumberFormat="1" applyFont="1" applyFill="1" applyBorder="1" applyAlignment="1">
      <alignment horizontal="left" vertical="center"/>
    </xf>
    <xf numFmtId="165" fontId="10" fillId="8" borderId="27" xfId="0" applyNumberFormat="1" applyFont="1" applyFill="1" applyBorder="1" applyAlignment="1">
      <alignment horizontal="left" vertical="center"/>
    </xf>
    <xf numFmtId="0" fontId="10" fillId="3" borderId="65" xfId="0" applyFont="1" applyFill="1" applyBorder="1" applyAlignment="1">
      <alignment horizontal="left" vertical="center"/>
    </xf>
    <xf numFmtId="2" fontId="10" fillId="4" borderId="58" xfId="1" applyNumberFormat="1" applyFont="1" applyFill="1" applyBorder="1" applyAlignment="1">
      <alignment horizontal="left" vertical="center"/>
    </xf>
    <xf numFmtId="2" fontId="10" fillId="4" borderId="59" xfId="1" applyNumberFormat="1" applyFont="1" applyFill="1" applyBorder="1" applyAlignment="1">
      <alignment horizontal="left" vertical="center"/>
    </xf>
    <xf numFmtId="2" fontId="10" fillId="4" borderId="60" xfId="1" applyNumberFormat="1" applyFont="1" applyFill="1" applyBorder="1" applyAlignment="1">
      <alignment horizontal="left" vertical="center"/>
    </xf>
    <xf numFmtId="166" fontId="10" fillId="5" borderId="11" xfId="0" applyNumberFormat="1" applyFont="1" applyFill="1" applyBorder="1" applyAlignment="1">
      <alignment horizontal="left" vertical="center"/>
    </xf>
    <xf numFmtId="166" fontId="10" fillId="5" borderId="12" xfId="0" applyNumberFormat="1" applyFont="1" applyFill="1" applyBorder="1" applyAlignment="1">
      <alignment horizontal="left" vertical="center"/>
    </xf>
    <xf numFmtId="166" fontId="10" fillId="5" borderId="13" xfId="0" applyNumberFormat="1" applyFont="1" applyFill="1" applyBorder="1" applyAlignment="1">
      <alignment horizontal="left" vertical="center"/>
    </xf>
    <xf numFmtId="0" fontId="10" fillId="3" borderId="37" xfId="0" applyFont="1" applyFill="1" applyBorder="1"/>
    <xf numFmtId="10" fontId="22" fillId="0" borderId="0" xfId="1" applyNumberFormat="1" applyFont="1" applyFill="1"/>
    <xf numFmtId="167" fontId="22" fillId="0" borderId="0" xfId="3" applyNumberFormat="1" applyFont="1" applyFill="1"/>
    <xf numFmtId="43" fontId="22" fillId="0" borderId="0" xfId="3" applyFont="1" applyFill="1"/>
    <xf numFmtId="0" fontId="2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right"/>
    </xf>
    <xf numFmtId="9" fontId="22" fillId="0" borderId="0" xfId="1" applyFont="1" applyFill="1"/>
    <xf numFmtId="43" fontId="23" fillId="0" borderId="0" xfId="3" applyFont="1" applyFill="1"/>
    <xf numFmtId="1" fontId="23" fillId="0" borderId="0" xfId="3" applyNumberFormat="1" applyFont="1" applyFill="1"/>
    <xf numFmtId="1" fontId="12" fillId="0" borderId="0" xfId="0" applyNumberFormat="1" applyFont="1"/>
    <xf numFmtId="9" fontId="10" fillId="0" borderId="0" xfId="1" applyFont="1"/>
    <xf numFmtId="0" fontId="10" fillId="3" borderId="42" xfId="0" applyFont="1" applyFill="1" applyBorder="1" applyAlignment="1">
      <alignment wrapText="1"/>
    </xf>
    <xf numFmtId="0" fontId="10" fillId="3" borderId="62" xfId="0" applyFont="1" applyFill="1" applyBorder="1" applyAlignment="1">
      <alignment horizontal="left" vertical="center"/>
    </xf>
    <xf numFmtId="1" fontId="10" fillId="2" borderId="11" xfId="1" applyNumberFormat="1" applyFont="1" applyFill="1" applyBorder="1" applyAlignment="1">
      <alignment horizontal="left" vertical="center"/>
    </xf>
    <xf numFmtId="1" fontId="10" fillId="2" borderId="12" xfId="1" applyNumberFormat="1" applyFont="1" applyFill="1" applyBorder="1" applyAlignment="1">
      <alignment horizontal="left" vertical="center"/>
    </xf>
    <xf numFmtId="1" fontId="10" fillId="2" borderId="13" xfId="1" applyNumberFormat="1" applyFont="1" applyFill="1" applyBorder="1" applyAlignment="1">
      <alignment horizontal="left" vertical="center"/>
    </xf>
    <xf numFmtId="166" fontId="10" fillId="5" borderId="71" xfId="1" applyNumberFormat="1" applyFont="1" applyFill="1" applyBorder="1" applyAlignment="1">
      <alignment horizontal="left" vertical="center"/>
    </xf>
    <xf numFmtId="166" fontId="10" fillId="5" borderId="79" xfId="1" applyNumberFormat="1" applyFont="1" applyFill="1" applyBorder="1" applyAlignment="1">
      <alignment horizontal="left" vertical="center"/>
    </xf>
    <xf numFmtId="166" fontId="10" fillId="5" borderId="20" xfId="1" applyNumberFormat="1" applyFont="1" applyFill="1" applyBorder="1" applyAlignment="1">
      <alignment horizontal="left" vertical="center"/>
    </xf>
    <xf numFmtId="166" fontId="10" fillId="5" borderId="10" xfId="1" applyNumberFormat="1" applyFont="1" applyFill="1" applyBorder="1" applyAlignment="1">
      <alignment horizontal="left" vertical="center"/>
    </xf>
    <xf numFmtId="166" fontId="10" fillId="5" borderId="21" xfId="1" applyNumberFormat="1" applyFont="1" applyFill="1" applyBorder="1" applyAlignment="1">
      <alignment horizontal="left" vertical="center"/>
    </xf>
    <xf numFmtId="0" fontId="10" fillId="3" borderId="15" xfId="0" applyFont="1" applyFill="1" applyBorder="1" applyAlignment="1">
      <alignment vertical="center"/>
    </xf>
    <xf numFmtId="0" fontId="10" fillId="3" borderId="7" xfId="0" applyFont="1" applyFill="1" applyBorder="1" applyAlignment="1">
      <alignment vertical="center"/>
    </xf>
    <xf numFmtId="0" fontId="10" fillId="3" borderId="48" xfId="0" applyFont="1" applyFill="1" applyBorder="1" applyAlignment="1">
      <alignment horizontal="left" vertical="center" wrapText="1"/>
    </xf>
    <xf numFmtId="0" fontId="10" fillId="3" borderId="6" xfId="0" applyFont="1" applyFill="1" applyBorder="1" applyAlignment="1">
      <alignment horizontal="left" vertical="center" wrapText="1"/>
    </xf>
    <xf numFmtId="165" fontId="10" fillId="4" borderId="23" xfId="1" applyNumberFormat="1" applyFont="1" applyFill="1" applyBorder="1" applyAlignment="1">
      <alignment horizontal="left" vertical="center"/>
    </xf>
    <xf numFmtId="165" fontId="10" fillId="4" borderId="24" xfId="1" applyNumberFormat="1" applyFont="1" applyFill="1" applyBorder="1" applyAlignment="1">
      <alignment horizontal="left" vertical="center"/>
    </xf>
    <xf numFmtId="164" fontId="10" fillId="7" borderId="25" xfId="1" applyNumberFormat="1" applyFont="1" applyFill="1" applyBorder="1" applyAlignment="1">
      <alignment horizontal="left" vertical="center"/>
    </xf>
    <xf numFmtId="164" fontId="10" fillId="7" borderId="19" xfId="1" applyNumberFormat="1" applyFont="1" applyFill="1" applyBorder="1" applyAlignment="1">
      <alignment horizontal="left" vertical="center"/>
    </xf>
    <xf numFmtId="166" fontId="10" fillId="5" borderId="15" xfId="0" applyNumberFormat="1" applyFont="1" applyFill="1" applyBorder="1" applyAlignment="1">
      <alignment horizontal="left"/>
    </xf>
    <xf numFmtId="166" fontId="10" fillId="5" borderId="26" xfId="0" applyNumberFormat="1" applyFont="1" applyFill="1" applyBorder="1" applyAlignment="1">
      <alignment horizontal="left"/>
    </xf>
    <xf numFmtId="166" fontId="10" fillId="5" borderId="27" xfId="0" applyNumberFormat="1" applyFont="1" applyFill="1" applyBorder="1" applyAlignment="1">
      <alignment horizontal="left"/>
    </xf>
    <xf numFmtId="2" fontId="10" fillId="5" borderId="8" xfId="0" applyNumberFormat="1" applyFont="1" applyFill="1" applyBorder="1" applyAlignment="1">
      <alignment horizontal="left" vertical="center"/>
    </xf>
    <xf numFmtId="165" fontId="10" fillId="5" borderId="68" xfId="0" applyNumberFormat="1" applyFont="1" applyFill="1" applyBorder="1" applyAlignment="1">
      <alignment horizontal="left" vertical="center"/>
    </xf>
    <xf numFmtId="165" fontId="10" fillId="5" borderId="74" xfId="0" applyNumberFormat="1" applyFont="1" applyFill="1" applyBorder="1" applyAlignment="1">
      <alignment horizontal="left" vertical="center"/>
    </xf>
    <xf numFmtId="166" fontId="10" fillId="5" borderId="74" xfId="0" applyNumberFormat="1" applyFont="1" applyFill="1" applyBorder="1" applyAlignment="1">
      <alignment horizontal="left" vertical="center"/>
    </xf>
    <xf numFmtId="165" fontId="10" fillId="5" borderId="55" xfId="0" applyNumberFormat="1" applyFont="1" applyFill="1" applyBorder="1" applyAlignment="1">
      <alignment horizontal="left" vertical="center"/>
    </xf>
    <xf numFmtId="0" fontId="10" fillId="7" borderId="74" xfId="0" applyFont="1" applyFill="1" applyBorder="1" applyAlignment="1">
      <alignment horizontal="left" vertical="center"/>
    </xf>
    <xf numFmtId="9" fontId="10" fillId="5" borderId="74" xfId="1" applyFont="1" applyFill="1" applyBorder="1" applyAlignment="1">
      <alignment horizontal="left" vertical="center"/>
    </xf>
    <xf numFmtId="0" fontId="10" fillId="7" borderId="55" xfId="0" applyFont="1" applyFill="1" applyBorder="1" applyAlignment="1">
      <alignment horizontal="left" vertical="center"/>
    </xf>
    <xf numFmtId="0" fontId="10" fillId="3" borderId="43" xfId="0" applyFont="1" applyFill="1" applyBorder="1"/>
    <xf numFmtId="0" fontId="10" fillId="3" borderId="54" xfId="0" applyFont="1" applyFill="1" applyBorder="1"/>
    <xf numFmtId="0" fontId="10" fillId="3" borderId="57" xfId="0" applyFont="1" applyFill="1" applyBorder="1"/>
    <xf numFmtId="165" fontId="10" fillId="5" borderId="9" xfId="1" applyNumberFormat="1" applyFont="1" applyFill="1" applyBorder="1" applyAlignment="1">
      <alignment horizontal="left" vertical="center"/>
    </xf>
    <xf numFmtId="165" fontId="10" fillId="5" borderId="19" xfId="1" applyNumberFormat="1" applyFont="1" applyFill="1" applyBorder="1" applyAlignment="1">
      <alignment horizontal="left" vertical="center"/>
    </xf>
    <xf numFmtId="165" fontId="10" fillId="5" borderId="17" xfId="1" applyNumberFormat="1" applyFont="1" applyFill="1" applyBorder="1" applyAlignment="1">
      <alignment horizontal="left" vertical="center"/>
    </xf>
    <xf numFmtId="2" fontId="10" fillId="5" borderId="17" xfId="0" applyNumberFormat="1" applyFont="1" applyFill="1" applyBorder="1" applyAlignment="1">
      <alignment horizontal="left" vertical="center"/>
    </xf>
    <xf numFmtId="0" fontId="10" fillId="3" borderId="66" xfId="0" applyFont="1" applyFill="1" applyBorder="1"/>
    <xf numFmtId="3" fontId="10" fillId="5" borderId="75" xfId="0" applyNumberFormat="1" applyFont="1" applyFill="1" applyBorder="1" applyAlignment="1">
      <alignment horizontal="left" vertical="center"/>
    </xf>
    <xf numFmtId="3" fontId="10" fillId="5" borderId="12" xfId="0" applyNumberFormat="1" applyFont="1" applyFill="1" applyBorder="1" applyAlignment="1">
      <alignment horizontal="left" vertical="center"/>
    </xf>
    <xf numFmtId="3" fontId="10" fillId="5" borderId="13" xfId="0" applyNumberFormat="1" applyFont="1" applyFill="1" applyBorder="1" applyAlignment="1">
      <alignment horizontal="left" vertical="center"/>
    </xf>
    <xf numFmtId="0" fontId="22" fillId="3" borderId="40" xfId="0" applyFont="1" applyFill="1" applyBorder="1"/>
    <xf numFmtId="0" fontId="22" fillId="3" borderId="41" xfId="0" applyFont="1" applyFill="1" applyBorder="1"/>
    <xf numFmtId="166" fontId="22" fillId="5" borderId="74" xfId="0" applyNumberFormat="1" applyFont="1" applyFill="1" applyBorder="1" applyAlignment="1">
      <alignment horizontal="left" vertical="center"/>
    </xf>
    <xf numFmtId="166" fontId="22" fillId="5" borderId="8" xfId="0" applyNumberFormat="1" applyFont="1" applyFill="1" applyBorder="1" applyAlignment="1">
      <alignment horizontal="left" vertical="center"/>
    </xf>
    <xf numFmtId="166" fontId="22" fillId="5" borderId="17" xfId="0" applyNumberFormat="1" applyFont="1" applyFill="1" applyBorder="1" applyAlignment="1">
      <alignment horizontal="left" vertical="center"/>
    </xf>
    <xf numFmtId="165" fontId="22" fillId="5" borderId="55" xfId="1" applyNumberFormat="1" applyFont="1" applyFill="1" applyBorder="1" applyAlignment="1">
      <alignment horizontal="left" vertical="center"/>
    </xf>
    <xf numFmtId="165" fontId="22" fillId="5" borderId="9" xfId="1" applyNumberFormat="1" applyFont="1" applyFill="1" applyBorder="1" applyAlignment="1">
      <alignment horizontal="left" vertical="center"/>
    </xf>
    <xf numFmtId="165" fontId="22" fillId="5" borderId="19" xfId="1" applyNumberFormat="1" applyFont="1" applyFill="1" applyBorder="1" applyAlignment="1">
      <alignment horizontal="left" vertical="center"/>
    </xf>
    <xf numFmtId="0" fontId="22" fillId="3" borderId="38" xfId="0" applyFont="1" applyFill="1" applyBorder="1"/>
    <xf numFmtId="0" fontId="22" fillId="3" borderId="39" xfId="0" applyFont="1" applyFill="1" applyBorder="1"/>
    <xf numFmtId="165" fontId="22" fillId="5" borderId="68" xfId="1" applyNumberFormat="1" applyFont="1" applyFill="1" applyBorder="1" applyAlignment="1">
      <alignment horizontal="left" vertical="center"/>
    </xf>
    <xf numFmtId="165" fontId="22" fillId="5" borderId="24" xfId="1" applyNumberFormat="1" applyFont="1" applyFill="1" applyBorder="1" applyAlignment="1">
      <alignment horizontal="left" vertical="center"/>
    </xf>
    <xf numFmtId="165" fontId="22" fillId="5" borderId="25" xfId="1" applyNumberFormat="1" applyFont="1" applyFill="1" applyBorder="1" applyAlignment="1">
      <alignment horizontal="left" vertical="center"/>
    </xf>
    <xf numFmtId="0" fontId="22" fillId="3" borderId="56" xfId="0" applyFont="1" applyFill="1" applyBorder="1"/>
    <xf numFmtId="0" fontId="22" fillId="3" borderId="57" xfId="0" applyFont="1" applyFill="1" applyBorder="1"/>
    <xf numFmtId="0" fontId="10" fillId="3" borderId="5" xfId="0" applyFont="1" applyFill="1" applyBorder="1"/>
    <xf numFmtId="165" fontId="10" fillId="5" borderId="64" xfId="1" applyNumberFormat="1" applyFont="1" applyFill="1" applyBorder="1" applyAlignment="1">
      <alignment horizontal="left" vertical="center"/>
    </xf>
    <xf numFmtId="165" fontId="10" fillId="5" borderId="59" xfId="1" applyNumberFormat="1" applyFont="1" applyFill="1" applyBorder="1" applyAlignment="1">
      <alignment horizontal="left" vertical="center"/>
    </xf>
    <xf numFmtId="165" fontId="10" fillId="5" borderId="60" xfId="1" applyNumberFormat="1" applyFont="1" applyFill="1" applyBorder="1" applyAlignment="1">
      <alignment horizontal="left" vertical="center"/>
    </xf>
    <xf numFmtId="0" fontId="10" fillId="3" borderId="80" xfId="0" applyFont="1" applyFill="1" applyBorder="1"/>
    <xf numFmtId="9" fontId="10" fillId="6" borderId="28" xfId="1" applyFont="1" applyFill="1" applyBorder="1" applyAlignment="1">
      <alignment horizontal="left" vertical="center"/>
    </xf>
    <xf numFmtId="9" fontId="10" fillId="6" borderId="26" xfId="1" applyFont="1" applyFill="1" applyBorder="1" applyAlignment="1">
      <alignment horizontal="left" vertical="center"/>
    </xf>
    <xf numFmtId="9" fontId="10" fillId="6" borderId="27" xfId="1" applyFont="1" applyFill="1" applyBorder="1" applyAlignment="1">
      <alignment horizontal="left" vertical="center"/>
    </xf>
    <xf numFmtId="165" fontId="10" fillId="5" borderId="24" xfId="1" applyNumberFormat="1" applyFont="1" applyFill="1" applyBorder="1" applyAlignment="1">
      <alignment horizontal="left" vertical="center"/>
    </xf>
    <xf numFmtId="165" fontId="10" fillId="5" borderId="25" xfId="1" applyNumberFormat="1" applyFont="1" applyFill="1" applyBorder="1" applyAlignment="1">
      <alignment horizontal="left" vertical="center"/>
    </xf>
    <xf numFmtId="165" fontId="10" fillId="5" borderId="77" xfId="0" applyNumberFormat="1" applyFont="1" applyFill="1" applyBorder="1" applyAlignment="1">
      <alignment horizontal="left" vertical="center"/>
    </xf>
    <xf numFmtId="0" fontId="10" fillId="7" borderId="28" xfId="0" applyFont="1" applyFill="1" applyBorder="1" applyAlignment="1">
      <alignment horizontal="left" vertical="center"/>
    </xf>
    <xf numFmtId="0" fontId="10" fillId="7" borderId="26" xfId="0" applyFont="1" applyFill="1" applyBorder="1" applyAlignment="1">
      <alignment horizontal="left" vertical="center"/>
    </xf>
    <xf numFmtId="165" fontId="10" fillId="5" borderId="27" xfId="0" applyNumberFormat="1" applyFont="1" applyFill="1" applyBorder="1" applyAlignment="1">
      <alignment horizontal="left" vertical="center"/>
    </xf>
    <xf numFmtId="0" fontId="10" fillId="7" borderId="25" xfId="0" applyFont="1" applyFill="1" applyBorder="1" applyAlignment="1">
      <alignment horizontal="left" vertical="center"/>
    </xf>
    <xf numFmtId="0" fontId="10" fillId="3" borderId="44" xfId="0" applyFont="1" applyFill="1" applyBorder="1"/>
    <xf numFmtId="165" fontId="10" fillId="5" borderId="32" xfId="1" applyNumberFormat="1" applyFont="1" applyFill="1" applyBorder="1" applyAlignment="1">
      <alignment horizontal="left" vertical="center"/>
    </xf>
    <xf numFmtId="165" fontId="10" fillId="5" borderId="45" xfId="1" applyNumberFormat="1" applyFont="1" applyFill="1" applyBorder="1" applyAlignment="1">
      <alignment horizontal="left" vertical="center"/>
    </xf>
    <xf numFmtId="165" fontId="10" fillId="5" borderId="52" xfId="1" applyNumberFormat="1" applyFont="1" applyFill="1" applyBorder="1" applyAlignment="1">
      <alignment horizontal="left" vertical="center"/>
    </xf>
    <xf numFmtId="165" fontId="10" fillId="5" borderId="23" xfId="1" applyNumberFormat="1" applyFont="1" applyFill="1" applyBorder="1" applyAlignment="1">
      <alignment horizontal="left" vertical="center"/>
    </xf>
    <xf numFmtId="165" fontId="10" fillId="5" borderId="18" xfId="1" applyNumberFormat="1" applyFont="1" applyFill="1" applyBorder="1" applyAlignment="1">
      <alignment horizontal="left" vertical="center"/>
    </xf>
    <xf numFmtId="165" fontId="10" fillId="2" borderId="71" xfId="0" applyNumberFormat="1" applyFont="1" applyFill="1" applyBorder="1" applyAlignment="1">
      <alignment horizontal="left" vertical="center"/>
    </xf>
    <xf numFmtId="165" fontId="10" fillId="2" borderId="81" xfId="0" applyNumberFormat="1" applyFont="1" applyFill="1" applyBorder="1" applyAlignment="1">
      <alignment horizontal="left" vertical="center"/>
    </xf>
    <xf numFmtId="165" fontId="10" fillId="5" borderId="81" xfId="0" applyNumberFormat="1" applyFont="1" applyFill="1" applyBorder="1" applyAlignment="1">
      <alignment horizontal="left" vertical="center"/>
    </xf>
    <xf numFmtId="164" fontId="10" fillId="5" borderId="76" xfId="1" applyNumberFormat="1" applyFont="1" applyFill="1" applyBorder="1" applyAlignment="1">
      <alignment horizontal="left" vertical="center"/>
    </xf>
    <xf numFmtId="2" fontId="10" fillId="5" borderId="23" xfId="0" applyNumberFormat="1" applyFont="1" applyFill="1" applyBorder="1" applyAlignment="1">
      <alignment horizontal="left" vertical="center"/>
    </xf>
    <xf numFmtId="2" fontId="10" fillId="5" borderId="24" xfId="0" applyNumberFormat="1" applyFont="1" applyFill="1" applyBorder="1" applyAlignment="1">
      <alignment horizontal="left" vertical="center"/>
    </xf>
    <xf numFmtId="2" fontId="10" fillId="5" borderId="25" xfId="0" applyNumberFormat="1" applyFont="1" applyFill="1" applyBorder="1" applyAlignment="1">
      <alignment horizontal="left" vertical="center"/>
    </xf>
    <xf numFmtId="2" fontId="10" fillId="5" borderId="16" xfId="0" applyNumberFormat="1" applyFont="1" applyFill="1" applyBorder="1" applyAlignment="1">
      <alignment horizontal="left" vertical="center"/>
    </xf>
    <xf numFmtId="0" fontId="17" fillId="3" borderId="0" xfId="0" applyFont="1" applyFill="1"/>
    <xf numFmtId="0" fontId="10" fillId="0" borderId="0" xfId="0" quotePrefix="1" applyFont="1"/>
    <xf numFmtId="0" fontId="10" fillId="0" borderId="0" xfId="0" applyFont="1"/>
    <xf numFmtId="0" fontId="10" fillId="0" borderId="0" xfId="0" applyFont="1"/>
    <xf numFmtId="0" fontId="24" fillId="0" borderId="0" xfId="0" applyFont="1"/>
    <xf numFmtId="1" fontId="23" fillId="0" borderId="3" xfId="3" applyNumberFormat="1" applyFont="1" applyFill="1" applyBorder="1"/>
    <xf numFmtId="1" fontId="23" fillId="0" borderId="4" xfId="3" applyNumberFormat="1" applyFont="1" applyFill="1" applyBorder="1"/>
    <xf numFmtId="1" fontId="12" fillId="0" borderId="4" xfId="0" applyNumberFormat="1" applyFont="1" applyBorder="1"/>
    <xf numFmtId="1" fontId="12" fillId="0" borderId="5" xfId="0" applyNumberFormat="1" applyFont="1" applyBorder="1"/>
    <xf numFmtId="0" fontId="19" fillId="0" borderId="0" xfId="0" applyFont="1"/>
    <xf numFmtId="167" fontId="10" fillId="0" borderId="0" xfId="3" applyNumberFormat="1" applyFont="1"/>
    <xf numFmtId="10" fontId="10" fillId="0" borderId="0" xfId="0" applyNumberFormat="1" applyFont="1"/>
    <xf numFmtId="167" fontId="10" fillId="0" borderId="30" xfId="3" applyNumberFormat="1" applyFont="1" applyBorder="1"/>
    <xf numFmtId="167" fontId="10" fillId="0" borderId="6" xfId="3" applyNumberFormat="1" applyFont="1" applyBorder="1"/>
    <xf numFmtId="167" fontId="10" fillId="0" borderId="7" xfId="3" applyNumberFormat="1" applyFont="1" applyBorder="1"/>
    <xf numFmtId="0" fontId="12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" fontId="10" fillId="0" borderId="0" xfId="0" applyNumberFormat="1" applyFont="1" applyAlignment="1">
      <alignment horizontal="center" vertical="center"/>
    </xf>
    <xf numFmtId="1" fontId="10" fillId="0" borderId="0" xfId="3" applyNumberFormat="1" applyFont="1" applyAlignment="1">
      <alignment horizontal="center" vertical="center"/>
    </xf>
    <xf numFmtId="9" fontId="10" fillId="8" borderId="18" xfId="1" applyFont="1" applyFill="1" applyBorder="1" applyAlignment="1">
      <alignment horizontal="left" vertical="center"/>
    </xf>
    <xf numFmtId="9" fontId="10" fillId="8" borderId="9" xfId="1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10" fillId="5" borderId="6" xfId="0" applyFont="1" applyFill="1" applyBorder="1" applyAlignment="1">
      <alignment horizontal="left"/>
    </xf>
    <xf numFmtId="0" fontId="10" fillId="0" borderId="0" xfId="0" applyFont="1" applyAlignment="1">
      <alignment horizontal="left"/>
    </xf>
    <xf numFmtId="0" fontId="10" fillId="4" borderId="30" xfId="0" applyFont="1" applyFill="1" applyBorder="1" applyAlignment="1">
      <alignment horizontal="left" vertical="center"/>
    </xf>
    <xf numFmtId="0" fontId="0" fillId="4" borderId="6" xfId="0" applyFill="1" applyBorder="1" applyAlignment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11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8" fillId="3" borderId="30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10" fillId="3" borderId="46" xfId="0" applyFont="1" applyFill="1" applyBorder="1" applyAlignment="1">
      <alignment horizontal="left" vertical="center" wrapText="1"/>
    </xf>
    <xf numFmtId="0" fontId="0" fillId="3" borderId="47" xfId="0" applyFill="1" applyBorder="1" applyAlignment="1">
      <alignment horizontal="left" vertical="center" wrapText="1"/>
    </xf>
    <xf numFmtId="2" fontId="10" fillId="5" borderId="58" xfId="0" applyNumberFormat="1" applyFont="1" applyFill="1" applyBorder="1" applyAlignment="1">
      <alignment horizontal="left" vertical="center"/>
    </xf>
    <xf numFmtId="2" fontId="0" fillId="5" borderId="15" xfId="0" applyNumberFormat="1" applyFill="1" applyBorder="1" applyAlignment="1">
      <alignment horizontal="left" vertical="center"/>
    </xf>
    <xf numFmtId="2" fontId="10" fillId="5" borderId="59" xfId="0" applyNumberFormat="1" applyFont="1" applyFill="1" applyBorder="1" applyAlignment="1">
      <alignment horizontal="left" vertical="center"/>
    </xf>
    <xf numFmtId="2" fontId="0" fillId="5" borderId="26" xfId="0" applyNumberFormat="1" applyFill="1" applyBorder="1" applyAlignment="1">
      <alignment horizontal="left" vertical="center"/>
    </xf>
    <xf numFmtId="2" fontId="10" fillId="5" borderId="60" xfId="0" applyNumberFormat="1" applyFont="1" applyFill="1" applyBorder="1" applyAlignment="1">
      <alignment horizontal="left" vertical="center"/>
    </xf>
    <xf numFmtId="2" fontId="0" fillId="5" borderId="27" xfId="0" applyNumberFormat="1" applyFill="1" applyBorder="1" applyAlignment="1">
      <alignment horizontal="left" vertical="center"/>
    </xf>
    <xf numFmtId="0" fontId="10" fillId="3" borderId="33" xfId="0" applyFont="1" applyFill="1" applyBorder="1" applyAlignment="1">
      <alignment horizontal="left" vertical="center"/>
    </xf>
    <xf numFmtId="0" fontId="10" fillId="3" borderId="78" xfId="0" applyFont="1" applyFill="1" applyBorder="1" applyAlignment="1">
      <alignment horizontal="left" vertical="center"/>
    </xf>
    <xf numFmtId="0" fontId="10" fillId="2" borderId="30" xfId="0" applyFont="1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20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4" fontId="10" fillId="5" borderId="51" xfId="1" applyNumberFormat="1" applyFont="1" applyFill="1" applyBorder="1" applyAlignment="1">
      <alignment horizontal="left" vertical="center"/>
    </xf>
    <xf numFmtId="164" fontId="10" fillId="5" borderId="14" xfId="1" applyNumberFormat="1" applyFont="1" applyFill="1" applyBorder="1" applyAlignment="1">
      <alignment horizontal="left" vertical="center"/>
    </xf>
    <xf numFmtId="164" fontId="10" fillId="5" borderId="15" xfId="1" applyNumberFormat="1" applyFont="1" applyFill="1" applyBorder="1" applyAlignment="1">
      <alignment horizontal="left" vertical="center"/>
    </xf>
    <xf numFmtId="164" fontId="10" fillId="5" borderId="45" xfId="1" applyNumberFormat="1" applyFont="1" applyFill="1" applyBorder="1" applyAlignment="1">
      <alignment horizontal="left" vertical="center"/>
    </xf>
    <xf numFmtId="164" fontId="10" fillId="5" borderId="36" xfId="1" applyNumberFormat="1" applyFont="1" applyFill="1" applyBorder="1" applyAlignment="1">
      <alignment horizontal="left" vertical="center"/>
    </xf>
    <xf numFmtId="164" fontId="10" fillId="5" borderId="26" xfId="1" applyNumberFormat="1" applyFont="1" applyFill="1" applyBorder="1" applyAlignment="1">
      <alignment horizontal="left" vertical="center"/>
    </xf>
    <xf numFmtId="164" fontId="10" fillId="5" borderId="32" xfId="1" applyNumberFormat="1" applyFont="1" applyFill="1" applyBorder="1" applyAlignment="1">
      <alignment horizontal="left" vertical="center"/>
    </xf>
    <xf numFmtId="164" fontId="10" fillId="5" borderId="34" xfId="1" applyNumberFormat="1" applyFont="1" applyFill="1" applyBorder="1" applyAlignment="1">
      <alignment horizontal="left" vertical="center"/>
    </xf>
    <xf numFmtId="164" fontId="10" fillId="5" borderId="28" xfId="1" applyNumberFormat="1" applyFont="1" applyFill="1" applyBorder="1" applyAlignment="1">
      <alignment horizontal="left" vertical="center"/>
    </xf>
    <xf numFmtId="10" fontId="10" fillId="5" borderId="5" xfId="1" applyNumberFormat="1" applyFont="1" applyFill="1" applyBorder="1" applyAlignment="1">
      <alignment horizontal="left" vertical="center"/>
    </xf>
    <xf numFmtId="10" fontId="10" fillId="5" borderId="7" xfId="1" applyNumberFormat="1" applyFont="1" applyFill="1" applyBorder="1" applyAlignment="1">
      <alignment horizontal="left" vertical="center"/>
    </xf>
    <xf numFmtId="0" fontId="10" fillId="3" borderId="5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/>
    </xf>
    <xf numFmtId="10" fontId="10" fillId="5" borderId="58" xfId="1" applyNumberFormat="1" applyFont="1" applyFill="1" applyBorder="1" applyAlignment="1">
      <alignment horizontal="left" vertical="center"/>
    </xf>
    <xf numFmtId="10" fontId="10" fillId="5" borderId="15" xfId="1" applyNumberFormat="1" applyFont="1" applyFill="1" applyBorder="1" applyAlignment="1">
      <alignment horizontal="left" vertical="center"/>
    </xf>
    <xf numFmtId="10" fontId="10" fillId="5" borderId="59" xfId="1" applyNumberFormat="1" applyFont="1" applyFill="1" applyBorder="1" applyAlignment="1">
      <alignment horizontal="left" vertical="center"/>
    </xf>
    <xf numFmtId="10" fontId="10" fillId="5" borderId="26" xfId="1" applyNumberFormat="1" applyFont="1" applyFill="1" applyBorder="1" applyAlignment="1">
      <alignment horizontal="left" vertical="center"/>
    </xf>
    <xf numFmtId="0" fontId="10" fillId="2" borderId="67" xfId="0" applyFont="1" applyFill="1" applyBorder="1" applyAlignment="1">
      <alignment horizontal="center"/>
    </xf>
    <xf numFmtId="0" fontId="10" fillId="2" borderId="65" xfId="0" applyFont="1" applyFill="1" applyBorder="1" applyAlignment="1">
      <alignment horizontal="center"/>
    </xf>
    <xf numFmtId="0" fontId="10" fillId="2" borderId="66" xfId="0" applyFont="1" applyFill="1" applyBorder="1" applyAlignment="1">
      <alignment horizontal="center"/>
    </xf>
    <xf numFmtId="165" fontId="10" fillId="2" borderId="45" xfId="0" applyNumberFormat="1" applyFont="1" applyFill="1" applyBorder="1" applyAlignment="1">
      <alignment horizontal="center" vertical="center"/>
    </xf>
    <xf numFmtId="165" fontId="10" fillId="2" borderId="10" xfId="0" applyNumberFormat="1" applyFont="1" applyFill="1" applyBorder="1" applyAlignment="1">
      <alignment horizontal="center" vertical="center"/>
    </xf>
    <xf numFmtId="0" fontId="0" fillId="5" borderId="6" xfId="0" applyFill="1" applyBorder="1" applyAlignment="1">
      <alignment horizontal="left"/>
    </xf>
    <xf numFmtId="0" fontId="8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10" fillId="3" borderId="54" xfId="0" applyFont="1" applyFill="1" applyBorder="1" applyAlignment="1">
      <alignment horizontal="left" vertical="center"/>
    </xf>
    <xf numFmtId="0" fontId="0" fillId="3" borderId="43" xfId="0" applyFill="1" applyBorder="1" applyAlignment="1">
      <alignment horizontal="left" vertical="center"/>
    </xf>
    <xf numFmtId="165" fontId="10" fillId="2" borderId="51" xfId="0" applyNumberFormat="1" applyFont="1" applyFill="1" applyBorder="1" applyAlignment="1">
      <alignment horizontal="left" vertical="center"/>
    </xf>
    <xf numFmtId="165" fontId="0" fillId="2" borderId="20" xfId="0" applyNumberFormat="1" applyFill="1" applyBorder="1" applyAlignment="1">
      <alignment horizontal="left" vertical="center"/>
    </xf>
    <xf numFmtId="165" fontId="10" fillId="2" borderId="52" xfId="0" applyNumberFormat="1" applyFont="1" applyFill="1" applyBorder="1" applyAlignment="1">
      <alignment horizontal="left" vertical="center"/>
    </xf>
    <xf numFmtId="165" fontId="0" fillId="2" borderId="21" xfId="0" applyNumberFormat="1" applyFill="1" applyBorder="1" applyAlignment="1">
      <alignment horizontal="left" vertical="center"/>
    </xf>
    <xf numFmtId="0" fontId="20" fillId="0" borderId="3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8" fillId="3" borderId="7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164" fontId="10" fillId="5" borderId="55" xfId="1" applyNumberFormat="1" applyFont="1" applyFill="1" applyBorder="1" applyAlignment="1">
      <alignment horizontal="left" vertical="center"/>
    </xf>
    <xf numFmtId="164" fontId="0" fillId="5" borderId="9" xfId="1" applyNumberFormat="1" applyFont="1" applyFill="1" applyBorder="1" applyAlignment="1">
      <alignment horizontal="left" vertical="center"/>
    </xf>
    <xf numFmtId="164" fontId="0" fillId="5" borderId="19" xfId="1" applyNumberFormat="1" applyFont="1" applyFill="1" applyBorder="1" applyAlignment="1">
      <alignment horizontal="left" vertical="center"/>
    </xf>
    <xf numFmtId="164" fontId="10" fillId="5" borderId="68" xfId="1" applyNumberFormat="1" applyFont="1" applyFill="1" applyBorder="1" applyAlignment="1">
      <alignment horizontal="left" vertical="center"/>
    </xf>
    <xf numFmtId="164" fontId="0" fillId="5" borderId="24" xfId="1" applyNumberFormat="1" applyFont="1" applyFill="1" applyBorder="1" applyAlignment="1">
      <alignment horizontal="left" vertical="center"/>
    </xf>
    <xf numFmtId="164" fontId="0" fillId="5" borderId="25" xfId="1" applyNumberFormat="1" applyFont="1" applyFill="1" applyBorder="1" applyAlignment="1">
      <alignment horizontal="left" vertical="center"/>
    </xf>
    <xf numFmtId="0" fontId="8" fillId="3" borderId="0" xfId="0" applyFont="1" applyFill="1" applyAlignment="1">
      <alignment horizontal="left"/>
    </xf>
    <xf numFmtId="0" fontId="4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6" fillId="2" borderId="6" xfId="0" applyFont="1" applyFill="1" applyBorder="1" applyAlignment="1" applyProtection="1">
      <alignment horizontal="left"/>
      <protection locked="0"/>
    </xf>
    <xf numFmtId="15" fontId="10" fillId="2" borderId="6" xfId="0" applyNumberFormat="1" applyFont="1" applyFill="1" applyBorder="1" applyAlignment="1">
      <alignment horizontal="left"/>
    </xf>
    <xf numFmtId="0" fontId="21" fillId="2" borderId="6" xfId="2" applyFont="1" applyFill="1" applyBorder="1" applyAlignment="1">
      <alignment horizontal="left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0" fillId="0" borderId="0" xfId="0" applyFont="1" applyAlignment="1">
      <alignment horizontal="center" wrapText="1"/>
    </xf>
  </cellXfs>
  <cellStyles count="4">
    <cellStyle name="Comma" xfId="3" builtinId="3"/>
    <cellStyle name="Hyperlink" xfId="2" builtinId="8"/>
    <cellStyle name="Normal" xfId="0" builtinId="0"/>
    <cellStyle name="Percent" xfId="1" builtinId="5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3B7BD"/>
      <color rgb="FFE5ECED"/>
      <color rgb="FFD95D39"/>
      <color rgb="FFAC4C2F"/>
      <color rgb="FF59A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1390650</xdr:colOff>
      <xdr:row>9</xdr:row>
      <xdr:rowOff>28576</xdr:rowOff>
    </xdr:from>
    <xdr:to>
      <xdr:col>5</xdr:col>
      <xdr:colOff>561976</xdr:colOff>
      <xdr:row>11</xdr:row>
      <xdr:rowOff>109366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99AA18A-55E6-3223-D1BA-EA72751F4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76450" y="2219326"/>
          <a:ext cx="3419476" cy="499890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2023 Theme">
  <a:themeElements>
    <a:clrScheme name="AIRB_2023">
      <a:dk1>
        <a:srgbClr val="1D1F1F"/>
      </a:dk1>
      <a:lt1>
        <a:srgbClr val="FFFFFF"/>
      </a:lt1>
      <a:dk2>
        <a:srgbClr val="3B4140"/>
      </a:dk2>
      <a:lt2>
        <a:srgbClr val="E5ECED"/>
      </a:lt2>
      <a:accent1>
        <a:srgbClr val="002D62"/>
      </a:accent1>
      <a:accent2>
        <a:srgbClr val="00798C"/>
      </a:accent2>
      <a:accent3>
        <a:srgbClr val="D95D39"/>
      </a:accent3>
      <a:accent4>
        <a:srgbClr val="93B7BD"/>
      </a:accent4>
      <a:accent5>
        <a:srgbClr val="B6C3C0"/>
      </a:accent5>
      <a:accent6>
        <a:srgbClr val="818786"/>
      </a:accent6>
      <a:hlink>
        <a:srgbClr val="AC4C2F"/>
      </a:hlink>
      <a:folHlink>
        <a:srgbClr val="D95D39"/>
      </a:folHlink>
    </a:clrScheme>
    <a:fontScheme name="Century Gothic-Palatino Linotype">
      <a:maj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Palatino Linotype" panose="0204050205050503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IntegralV7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42448713-48CF-40FF-A256-E269CDCF5842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IRB@gov.ab.ca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B7271-CAF3-4E32-BE8F-B1ABA1FC080F}">
  <sheetPr>
    <pageSetUpPr autoPageBreaks="0" fitToPage="1"/>
  </sheetPr>
  <dimension ref="A1:H30"/>
  <sheetViews>
    <sheetView tabSelected="1" zoomScale="110" zoomScaleNormal="110" workbookViewId="0">
      <selection activeCell="C13" sqref="C13"/>
    </sheetView>
  </sheetViews>
  <sheetFormatPr defaultColWidth="0" defaultRowHeight="16.5" zeroHeight="1" x14ac:dyDescent="0.3"/>
  <cols>
    <col min="1" max="1" width="9" customWidth="1"/>
    <col min="2" max="2" width="21" customWidth="1"/>
    <col min="3" max="3" width="16.75" customWidth="1"/>
    <col min="4" max="6" width="9" customWidth="1"/>
    <col min="7" max="7" width="19.5" customWidth="1"/>
    <col min="8" max="8" width="9.625" style="151" customWidth="1"/>
    <col min="9" max="16384" width="9" hidden="1"/>
  </cols>
  <sheetData>
    <row r="1" spans="1:8" x14ac:dyDescent="0.3">
      <c r="A1" s="4"/>
      <c r="B1" s="5"/>
      <c r="C1" s="5"/>
      <c r="D1" s="5"/>
      <c r="E1" s="5"/>
      <c r="F1" s="5"/>
      <c r="G1" s="5"/>
      <c r="H1" s="6"/>
    </row>
    <row r="2" spans="1:8" ht="17.25" thickBot="1" x14ac:dyDescent="0.35">
      <c r="A2" s="7"/>
      <c r="B2" s="8"/>
      <c r="C2" s="8"/>
      <c r="D2" s="8"/>
      <c r="E2" s="8"/>
      <c r="F2" s="8"/>
      <c r="G2" s="156"/>
      <c r="H2" s="9"/>
    </row>
    <row r="3" spans="1:8" x14ac:dyDescent="0.3">
      <c r="A3" s="7"/>
      <c r="B3" s="8"/>
      <c r="C3" s="8"/>
      <c r="D3" s="8"/>
      <c r="E3" s="8"/>
      <c r="F3" s="8"/>
      <c r="G3" s="2" t="s">
        <v>0</v>
      </c>
      <c r="H3" s="9"/>
    </row>
    <row r="4" spans="1:8" x14ac:dyDescent="0.3">
      <c r="A4" s="7"/>
      <c r="B4" s="8"/>
      <c r="C4" s="8"/>
      <c r="D4" s="8"/>
      <c r="E4" s="8"/>
      <c r="F4" s="8"/>
      <c r="G4" s="8"/>
      <c r="H4" s="9"/>
    </row>
    <row r="5" spans="1:8" ht="17.25" thickBot="1" x14ac:dyDescent="0.35">
      <c r="A5" s="7"/>
      <c r="B5" s="302"/>
      <c r="C5" s="303"/>
      <c r="D5" s="303"/>
      <c r="E5" s="303"/>
      <c r="F5" s="303"/>
      <c r="G5" s="303"/>
      <c r="H5" s="9"/>
    </row>
    <row r="6" spans="1:8" x14ac:dyDescent="0.3">
      <c r="A6" s="7"/>
      <c r="B6" s="3" t="s">
        <v>83</v>
      </c>
      <c r="C6" s="8"/>
      <c r="D6" s="8"/>
      <c r="E6" s="8"/>
      <c r="F6" s="8"/>
      <c r="G6" s="8"/>
      <c r="H6" s="9"/>
    </row>
    <row r="7" spans="1:8" x14ac:dyDescent="0.3">
      <c r="A7" s="7"/>
      <c r="B7" s="8"/>
      <c r="C7" s="8"/>
      <c r="D7" s="8"/>
      <c r="E7" s="8"/>
      <c r="F7" s="8"/>
      <c r="G7" s="8"/>
      <c r="H7" s="9"/>
    </row>
    <row r="8" spans="1:8" ht="33.75" x14ac:dyDescent="0.5">
      <c r="A8" s="7"/>
      <c r="B8" s="157" t="s">
        <v>77</v>
      </c>
      <c r="C8" s="8"/>
      <c r="D8" s="8"/>
      <c r="E8" s="8"/>
      <c r="F8" s="8"/>
      <c r="G8" s="8"/>
      <c r="H8" s="9"/>
    </row>
    <row r="9" spans="1:8" x14ac:dyDescent="0.3">
      <c r="A9" s="7"/>
      <c r="B9" s="8"/>
      <c r="C9" s="8"/>
      <c r="D9" s="8"/>
      <c r="E9" s="8"/>
      <c r="F9" s="8"/>
      <c r="G9" s="8"/>
      <c r="H9" s="9"/>
    </row>
    <row r="10" spans="1:8" x14ac:dyDescent="0.3">
      <c r="A10" s="7"/>
      <c r="B10" s="8"/>
      <c r="C10" s="8"/>
      <c r="D10" s="8"/>
      <c r="E10" s="8"/>
      <c r="F10" s="8"/>
      <c r="G10" s="8"/>
      <c r="H10" s="9"/>
    </row>
    <row r="11" spans="1:8" x14ac:dyDescent="0.3">
      <c r="A11" s="7"/>
      <c r="B11" s="8"/>
      <c r="C11" s="8"/>
      <c r="D11" s="8"/>
      <c r="E11" s="8"/>
      <c r="F11" s="8"/>
      <c r="G11" s="8"/>
      <c r="H11" s="9"/>
    </row>
    <row r="12" spans="1:8" x14ac:dyDescent="0.3">
      <c r="A12" s="7"/>
      <c r="B12" s="8"/>
      <c r="C12" s="8"/>
      <c r="D12" s="8"/>
      <c r="E12" s="8"/>
      <c r="F12" s="8"/>
      <c r="G12" s="8"/>
      <c r="H12" s="9"/>
    </row>
    <row r="13" spans="1:8" x14ac:dyDescent="0.3">
      <c r="A13" s="7"/>
      <c r="B13" s="8"/>
      <c r="C13" s="8"/>
      <c r="D13" s="8"/>
      <c r="E13" s="8"/>
      <c r="F13" s="8"/>
      <c r="G13" s="8"/>
      <c r="H13" s="9"/>
    </row>
    <row r="14" spans="1:8" ht="20.25" x14ac:dyDescent="0.3">
      <c r="A14" s="7"/>
      <c r="B14" s="10" t="s">
        <v>29</v>
      </c>
      <c r="C14" s="8"/>
      <c r="D14" s="8"/>
      <c r="E14" s="8"/>
      <c r="F14" s="8"/>
      <c r="G14" s="8"/>
      <c r="H14" s="9"/>
    </row>
    <row r="15" spans="1:8" x14ac:dyDescent="0.3">
      <c r="A15" s="7"/>
      <c r="B15" s="8" t="s">
        <v>79</v>
      </c>
      <c r="C15" s="8"/>
      <c r="D15" s="8"/>
      <c r="E15" s="8"/>
      <c r="F15" s="8"/>
      <c r="G15" s="8"/>
      <c r="H15" s="9"/>
    </row>
    <row r="16" spans="1:8" x14ac:dyDescent="0.3">
      <c r="A16" s="7"/>
      <c r="B16" s="8" t="s">
        <v>152</v>
      </c>
      <c r="C16" s="8"/>
      <c r="D16" s="8"/>
      <c r="E16" s="8"/>
      <c r="F16" s="8"/>
      <c r="G16" s="8"/>
      <c r="H16" s="9"/>
    </row>
    <row r="17" spans="1:8" ht="18.75" customHeight="1" x14ac:dyDescent="0.3">
      <c r="A17" s="7"/>
      <c r="B17" s="8" t="s">
        <v>235</v>
      </c>
      <c r="C17" s="8"/>
      <c r="D17" s="8"/>
      <c r="E17" s="8"/>
      <c r="F17" s="8"/>
      <c r="G17" s="8"/>
      <c r="H17" s="9"/>
    </row>
    <row r="18" spans="1:8" ht="3" customHeight="1" x14ac:dyDescent="0.3">
      <c r="A18" s="7"/>
      <c r="B18" s="8"/>
      <c r="C18" s="8"/>
      <c r="D18" s="8"/>
      <c r="E18" s="8"/>
      <c r="F18" s="8"/>
      <c r="G18" s="8"/>
      <c r="H18" s="9"/>
    </row>
    <row r="19" spans="1:8" ht="20.25" x14ac:dyDescent="0.3">
      <c r="A19" s="7"/>
      <c r="B19" s="10" t="s">
        <v>30</v>
      </c>
      <c r="C19" s="8"/>
      <c r="D19" s="8"/>
      <c r="E19" s="8"/>
      <c r="F19" s="8"/>
      <c r="G19" s="8"/>
      <c r="H19" s="9"/>
    </row>
    <row r="20" spans="1:8" x14ac:dyDescent="0.3">
      <c r="A20" s="7"/>
      <c r="B20" s="11" t="s">
        <v>94</v>
      </c>
      <c r="C20" s="8"/>
      <c r="D20" s="8"/>
      <c r="E20" s="8"/>
      <c r="F20" s="8"/>
      <c r="G20" s="8"/>
      <c r="H20" s="9"/>
    </row>
    <row r="21" spans="1:8" ht="4.5" customHeight="1" x14ac:dyDescent="0.3">
      <c r="A21" s="7"/>
      <c r="B21" s="10"/>
      <c r="C21" s="8"/>
      <c r="D21" s="8"/>
      <c r="E21" s="8"/>
      <c r="F21" s="8"/>
      <c r="G21" s="8"/>
      <c r="H21" s="9"/>
    </row>
    <row r="22" spans="1:8" x14ac:dyDescent="0.3">
      <c r="A22" s="7"/>
      <c r="B22" s="12"/>
      <c r="C22" s="8" t="s">
        <v>95</v>
      </c>
      <c r="D22" s="8"/>
      <c r="E22" s="8"/>
      <c r="F22" s="8"/>
      <c r="G22" s="8"/>
      <c r="H22" s="9"/>
    </row>
    <row r="23" spans="1:8" x14ac:dyDescent="0.3">
      <c r="A23" s="7"/>
      <c r="B23" s="13"/>
      <c r="C23" s="8" t="s">
        <v>25</v>
      </c>
      <c r="D23" s="8"/>
      <c r="E23" s="8"/>
      <c r="F23" s="8"/>
      <c r="G23" s="8"/>
      <c r="H23" s="9"/>
    </row>
    <row r="24" spans="1:8" x14ac:dyDescent="0.3">
      <c r="A24" s="7"/>
      <c r="B24" s="14"/>
      <c r="C24" s="8" t="s">
        <v>26</v>
      </c>
      <c r="D24" s="8"/>
      <c r="E24" s="8"/>
      <c r="F24" s="8"/>
      <c r="G24" s="8"/>
      <c r="H24" s="9"/>
    </row>
    <row r="25" spans="1:8" ht="16.5" customHeight="1" x14ac:dyDescent="0.3">
      <c r="A25" s="7"/>
      <c r="B25" s="101"/>
      <c r="C25" s="8" t="s">
        <v>106</v>
      </c>
      <c r="D25" s="8"/>
      <c r="E25" s="8"/>
      <c r="F25" s="8"/>
      <c r="G25" s="8"/>
      <c r="H25" s="9"/>
    </row>
    <row r="26" spans="1:8" ht="20.25" x14ac:dyDescent="0.3">
      <c r="A26" s="7"/>
      <c r="B26" s="10" t="s">
        <v>22</v>
      </c>
      <c r="C26" s="8"/>
      <c r="D26" s="8"/>
      <c r="E26" s="8"/>
      <c r="F26" s="8"/>
      <c r="G26" s="8"/>
      <c r="H26" s="9"/>
    </row>
    <row r="27" spans="1:8" x14ac:dyDescent="0.3">
      <c r="A27" s="7"/>
      <c r="B27" s="8" t="s">
        <v>28</v>
      </c>
      <c r="C27" s="8"/>
      <c r="D27" s="8"/>
      <c r="E27" s="8"/>
      <c r="F27" s="8"/>
      <c r="G27" s="8"/>
      <c r="H27" s="9"/>
    </row>
    <row r="28" spans="1:8" x14ac:dyDescent="0.3">
      <c r="A28" s="7"/>
      <c r="B28" s="8" t="s">
        <v>136</v>
      </c>
      <c r="C28" s="8"/>
      <c r="D28" s="8"/>
      <c r="E28" s="8"/>
      <c r="F28" s="8"/>
      <c r="G28" s="8"/>
      <c r="H28" s="9"/>
    </row>
    <row r="29" spans="1:8" x14ac:dyDescent="0.3">
      <c r="A29" s="7"/>
      <c r="B29" s="8"/>
      <c r="C29" s="8"/>
      <c r="D29" s="8"/>
      <c r="E29" s="8"/>
      <c r="F29" s="8"/>
      <c r="G29" s="8"/>
      <c r="H29" s="9"/>
    </row>
    <row r="30" spans="1:8" x14ac:dyDescent="0.3">
      <c r="A30" s="158"/>
      <c r="B30" s="15"/>
      <c r="C30" s="15"/>
      <c r="D30" s="15"/>
      <c r="E30" s="15"/>
      <c r="F30" s="15"/>
      <c r="G30" s="15"/>
      <c r="H30" s="16"/>
    </row>
  </sheetData>
  <sheetProtection sheet="1" objects="1" scenarios="1"/>
  <protectedRanges>
    <protectedRange sqref="B5 G2" name="Cover"/>
  </protectedRanges>
  <mergeCells count="1">
    <mergeCell ref="B5:G5"/>
  </mergeCells>
  <hyperlinks>
    <hyperlink ref="B28" r:id="rId1" xr:uid="{478F5D54-F87B-492D-9555-ADD8A4128CAA}"/>
  </hyperlinks>
  <pageMargins left="0.7" right="0.7" top="0.75" bottom="0.75" header="0.3" footer="0.3"/>
  <pageSetup orientation="landscape" r:id="rId2"/>
  <headerFooter>
    <oddFooter>&amp;L_x000D_&amp;1#&amp;"Calibri"&amp;11&amp;K000000 Classification: Protected A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6092A-D267-4DC5-8D6E-EAD4D820F40A}">
  <dimension ref="A1:F106"/>
  <sheetViews>
    <sheetView workbookViewId="0">
      <selection activeCell="H10" sqref="H10"/>
    </sheetView>
  </sheetViews>
  <sheetFormatPr defaultRowHeight="14.25" x14ac:dyDescent="0.2"/>
  <cols>
    <col min="1" max="1" width="11.5" style="17" bestFit="1" customWidth="1"/>
    <col min="2" max="16384" width="9" style="17"/>
  </cols>
  <sheetData>
    <row r="1" spans="1:6" ht="15" x14ac:dyDescent="0.25">
      <c r="A1" s="134" t="s">
        <v>107</v>
      </c>
      <c r="B1" s="134" t="s">
        <v>139</v>
      </c>
    </row>
    <row r="3" spans="1:6" x14ac:dyDescent="0.2">
      <c r="A3" s="17" t="s">
        <v>108</v>
      </c>
      <c r="B3" s="17">
        <v>2021</v>
      </c>
      <c r="C3" s="17">
        <f t="shared" ref="C3:F3" si="0">B3+1</f>
        <v>2022</v>
      </c>
      <c r="D3" s="17">
        <f t="shared" si="0"/>
        <v>2023</v>
      </c>
      <c r="E3" s="17">
        <f t="shared" si="0"/>
        <v>2024</v>
      </c>
      <c r="F3" s="17">
        <f t="shared" si="0"/>
        <v>2025</v>
      </c>
    </row>
    <row r="4" spans="1:6" x14ac:dyDescent="0.2">
      <c r="A4" s="111">
        <f>'BoC T-Bills'!A11</f>
        <v>8.3333333333333329E-2</v>
      </c>
      <c r="B4" s="17">
        <f>'BoC T-Bills'!B11*'Fiera Capital Curve'!B$7</f>
        <v>7.7047867206273078E-3</v>
      </c>
      <c r="C4" s="17">
        <f>'BoC T-Bills'!C11*'Fiera Capital Curve'!C$7</f>
        <v>2.2398484140817836E-2</v>
      </c>
      <c r="D4" s="17">
        <f>'BoC T-Bills'!D11*'Fiera Capital Curve'!D$7</f>
        <v>5.74469727542537E-2</v>
      </c>
      <c r="E4" s="17">
        <f>'BoC T-Bills'!E11*'Fiera Capital Curve'!E$7</f>
        <v>5.562851411355127E-2</v>
      </c>
      <c r="F4" s="17">
        <f>'BoC T-Bills'!F11*'Fiera Capital Curve'!F$7</f>
        <v>3.5771138186794449E-2</v>
      </c>
    </row>
    <row r="5" spans="1:6" x14ac:dyDescent="0.2">
      <c r="A5" s="111">
        <f>'BoC T-Bills'!A12</f>
        <v>0.25</v>
      </c>
      <c r="B5" s="17">
        <f>'BoC T-Bills'!B12*'Fiera Capital Curve'!B$7</f>
        <v>8.2551286292435414E-3</v>
      </c>
      <c r="C5" s="17">
        <f>'BoC T-Bills'!C12*'Fiera Capital Curve'!C$7</f>
        <v>3.0057320653484584E-2</v>
      </c>
      <c r="D5" s="17">
        <f>'BoC T-Bills'!D12*'Fiera Capital Curve'!D$7</f>
        <v>5.9136589599967052E-2</v>
      </c>
      <c r="E5" s="17">
        <f>'BoC T-Bills'!E12*'Fiera Capital Curve'!E$7</f>
        <v>5.5153056727965354E-2</v>
      </c>
      <c r="F5" s="17">
        <f>'BoC T-Bills'!F12*'Fiera Capital Curve'!F$7</f>
        <v>3.5636660223686202E-2</v>
      </c>
    </row>
    <row r="6" spans="1:6" x14ac:dyDescent="0.2">
      <c r="A6" s="111">
        <f>'BoC T-Bills'!A13</f>
        <v>0.5</v>
      </c>
      <c r="B6" s="17">
        <f>'BoC T-Bills'!B13*'Fiera Capital Curve'!B$7</f>
        <v>9.3558124464760174E-3</v>
      </c>
      <c r="C6" s="17">
        <f>'BoC T-Bills'!C13*'Fiera Capital Curve'!C$7</f>
        <v>3.7716157166151322E-2</v>
      </c>
      <c r="D6" s="17">
        <f>'BoC T-Bills'!D13*'Fiera Capital Curve'!D$7</f>
        <v>5.9981398022823713E-2</v>
      </c>
      <c r="E6" s="17">
        <f>'BoC T-Bills'!E13*'Fiera Capital Curve'!E$7</f>
        <v>5.4677599342379452E-2</v>
      </c>
      <c r="F6" s="17">
        <f>'BoC T-Bills'!F13*'Fiera Capital Curve'!F$7</f>
        <v>3.5502182260577948E-2</v>
      </c>
    </row>
    <row r="7" spans="1:6" x14ac:dyDescent="0.2">
      <c r="A7" s="17">
        <v>1</v>
      </c>
      <c r="B7" s="17">
        <v>1.2657863898173433E-2</v>
      </c>
      <c r="C7" s="17">
        <v>4.4218942884453279E-2</v>
      </c>
      <c r="D7" s="17">
        <v>6.0946893363231343E-2</v>
      </c>
      <c r="E7" s="17">
        <v>5.2656905453639338E-2</v>
      </c>
      <c r="F7" s="17">
        <v>3.4964270408144954E-2</v>
      </c>
    </row>
    <row r="8" spans="1:6" x14ac:dyDescent="0.2">
      <c r="A8" s="17">
        <v>2</v>
      </c>
      <c r="B8" s="17">
        <v>1.4630733722827412E-2</v>
      </c>
      <c r="C8" s="17">
        <v>4.5531474544333789E-2</v>
      </c>
      <c r="D8" s="17">
        <v>5.8047170239317242E-2</v>
      </c>
      <c r="E8" s="17">
        <v>5.0736508011164264E-2</v>
      </c>
      <c r="F8" s="17">
        <v>3.6359545030845375E-2</v>
      </c>
    </row>
    <row r="9" spans="1:6" x14ac:dyDescent="0.2">
      <c r="A9" s="17">
        <v>3</v>
      </c>
      <c r="B9" s="17">
        <v>1.6835875343834412E-2</v>
      </c>
      <c r="C9" s="17">
        <v>4.6699231063630955E-2</v>
      </c>
      <c r="D9" s="17">
        <v>5.5783305623824671E-2</v>
      </c>
      <c r="E9" s="17">
        <v>4.9452938192385269E-2</v>
      </c>
      <c r="F9" s="17">
        <v>3.773768168179803E-2</v>
      </c>
    </row>
    <row r="10" spans="1:6" x14ac:dyDescent="0.2">
      <c r="A10" s="17">
        <v>4</v>
      </c>
      <c r="B10" s="17">
        <v>1.9017131509205251E-2</v>
      </c>
      <c r="C10" s="17">
        <v>4.7736442177733804E-2</v>
      </c>
      <c r="D10" s="17">
        <v>5.4043830688886671E-2</v>
      </c>
      <c r="E10" s="17">
        <v>4.9021924860622998E-2</v>
      </c>
      <c r="F10" s="17">
        <v>3.9321155148819967E-2</v>
      </c>
    </row>
    <row r="11" spans="1:6" x14ac:dyDescent="0.2">
      <c r="A11" s="17">
        <v>5</v>
      </c>
      <c r="B11" s="17">
        <v>2.109191208952936E-2</v>
      </c>
      <c r="C11" s="17">
        <v>4.8655598755965146E-2</v>
      </c>
      <c r="D11" s="17">
        <v>5.2732945718537011E-2</v>
      </c>
      <c r="E11" s="17">
        <v>4.9102280452794522E-2</v>
      </c>
      <c r="F11" s="17">
        <v>4.0959682758074753E-2</v>
      </c>
    </row>
    <row r="12" spans="1:6" x14ac:dyDescent="0.2">
      <c r="A12" s="17">
        <v>6</v>
      </c>
      <c r="B12" s="17">
        <v>2.3031710832522062E-2</v>
      </c>
      <c r="C12" s="17">
        <v>4.9467743213536863E-2</v>
      </c>
      <c r="D12" s="17">
        <v>5.1769353100937665E-2</v>
      </c>
      <c r="E12" s="17">
        <v>4.9469918612016481E-2</v>
      </c>
      <c r="F12" s="17">
        <v>4.2562613390380429E-2</v>
      </c>
    </row>
    <row r="13" spans="1:6" x14ac:dyDescent="0.2">
      <c r="A13" s="17">
        <v>7</v>
      </c>
      <c r="B13" s="17">
        <v>2.4828697535656991E-2</v>
      </c>
      <c r="C13" s="17">
        <v>5.0182697172429735E-2</v>
      </c>
      <c r="D13" s="17">
        <v>5.1084637621038889E-2</v>
      </c>
      <c r="E13" s="17">
        <v>4.9979072495447308E-2</v>
      </c>
      <c r="F13" s="17">
        <v>4.4076754230138918E-2</v>
      </c>
    </row>
    <row r="14" spans="1:6" x14ac:dyDescent="0.2">
      <c r="A14" s="17">
        <v>8</v>
      </c>
      <c r="B14" s="17">
        <v>2.6483574949636109E-2</v>
      </c>
      <c r="C14" s="17">
        <v>5.0809242229444114E-2</v>
      </c>
      <c r="D14" s="17">
        <v>5.0621527658037707E-2</v>
      </c>
      <c r="E14" s="17">
        <v>5.0536459489941295E-2</v>
      </c>
      <c r="F14" s="17">
        <v>4.5472568540737307E-2</v>
      </c>
    </row>
    <row r="15" spans="1:6" x14ac:dyDescent="0.2">
      <c r="A15" s="17">
        <v>9</v>
      </c>
      <c r="B15" s="17">
        <v>2.8000425572083817E-2</v>
      </c>
      <c r="C15" s="17">
        <v>5.1355265182651585E-2</v>
      </c>
      <c r="D15" s="17">
        <v>5.033222590313044E-2</v>
      </c>
      <c r="E15" s="17">
        <v>5.1083976947747814E-2</v>
      </c>
      <c r="F15" s="17">
        <v>4.6735471319524442E-2</v>
      </c>
    </row>
    <row r="16" spans="1:6" x14ac:dyDescent="0.2">
      <c r="A16" s="17">
        <v>10</v>
      </c>
      <c r="B16" s="17">
        <v>2.9384424055692478E-2</v>
      </c>
      <c r="C16" s="17">
        <v>5.1827875980200173E-2</v>
      </c>
      <c r="D16" s="17">
        <v>5.0176901816519473E-2</v>
      </c>
      <c r="E16" s="17">
        <v>5.1587065719222225E-2</v>
      </c>
      <c r="F16" s="17">
        <v>4.7860295740435724E-2</v>
      </c>
    </row>
    <row r="17" spans="1:6" x14ac:dyDescent="0.2">
      <c r="A17" s="17">
        <v>11</v>
      </c>
      <c r="B17" s="17">
        <v>3.0640859407938589E-2</v>
      </c>
      <c r="C17" s="17">
        <v>5.2233504502522815E-2</v>
      </c>
      <c r="D17" s="17">
        <v>5.0122379612744392E-2</v>
      </c>
      <c r="E17" s="17">
        <v>5.2026847188176087E-2</v>
      </c>
      <c r="F17" s="17">
        <v>4.8847755730022535E-2</v>
      </c>
    </row>
    <row r="18" spans="1:6" x14ac:dyDescent="0.2">
      <c r="A18" s="17">
        <v>12</v>
      </c>
      <c r="B18" s="17">
        <v>3.1774773340047698E-2</v>
      </c>
      <c r="C18" s="17">
        <v>5.2577980761890505E-2</v>
      </c>
      <c r="D18" s="17">
        <v>5.0141023083636369E-2</v>
      </c>
      <c r="E18" s="17">
        <v>5.2394785426384621E-2</v>
      </c>
      <c r="F18" s="17">
        <v>4.9702176391525743E-2</v>
      </c>
    </row>
    <row r="19" spans="1:6" x14ac:dyDescent="0.2">
      <c r="A19" s="17">
        <v>13</v>
      </c>
      <c r="B19" s="17">
        <v>3.2790882395854704E-2</v>
      </c>
      <c r="C19" s="17">
        <v>5.2866602002224497E-2</v>
      </c>
      <c r="D19" s="17">
        <v>5.0209802366755249E-2</v>
      </c>
      <c r="E19" s="17">
        <v>5.2689051430606218E-2</v>
      </c>
      <c r="F19" s="17">
        <v>5.0430034945662783E-2</v>
      </c>
    </row>
    <row r="20" spans="1:6" x14ac:dyDescent="0.2">
      <c r="A20" s="17">
        <v>14</v>
      </c>
      <c r="B20" s="17">
        <v>3.36936217957432E-2</v>
      </c>
      <c r="C20" s="17">
        <v>5.3104189375492411E-2</v>
      </c>
      <c r="D20" s="17">
        <v>5.0309521106571178E-2</v>
      </c>
      <c r="E20" s="17">
        <v>5.291204390528343E-2</v>
      </c>
      <c r="F20" s="17">
        <v>5.1039022124753038E-2</v>
      </c>
    </row>
    <row r="21" spans="1:6" x14ac:dyDescent="0.2">
      <c r="A21" s="17">
        <v>15</v>
      </c>
      <c r="B21" s="17">
        <v>3.4487232946622939E-2</v>
      </c>
      <c r="C21" s="17">
        <v>5.3295136271014891E-2</v>
      </c>
      <c r="D21" s="17">
        <v>5.0424181021481052E-2</v>
      </c>
      <c r="E21" s="17">
        <v>5.3068701906423224E-2</v>
      </c>
      <c r="F21" s="17">
        <v>5.1537438677779726E-2</v>
      </c>
    </row>
    <row r="22" spans="1:6" x14ac:dyDescent="0.2">
      <c r="A22" s="17">
        <v>16</v>
      </c>
      <c r="B22" s="17">
        <v>3.5175858301286375E-2</v>
      </c>
      <c r="C22" s="17">
        <v>5.3443449921033684E-2</v>
      </c>
      <c r="D22" s="17">
        <v>5.0540462078871036E-2</v>
      </c>
      <c r="E22" s="17">
        <v>5.316536311687263E-2</v>
      </c>
      <c r="F22" s="17">
        <v>5.193380795580211E-2</v>
      </c>
    </row>
    <row r="23" spans="1:6" x14ac:dyDescent="0.2">
      <c r="A23" s="17">
        <v>17</v>
      </c>
      <c r="B23" s="17">
        <v>3.5763627654740407E-2</v>
      </c>
      <c r="C23" s="17">
        <v>5.3552787559146449E-2</v>
      </c>
      <c r="D23" s="17">
        <v>5.0647298800279975E-2</v>
      </c>
      <c r="E23" s="17">
        <v>5.3208999793073627E-2</v>
      </c>
      <c r="F23" s="17">
        <v>5.2236627904804434E-2</v>
      </c>
    </row>
    <row r="24" spans="1:6" x14ac:dyDescent="0.2">
      <c r="A24" s="17">
        <v>18</v>
      </c>
      <c r="B24" s="17">
        <v>3.6254729606634443E-2</v>
      </c>
      <c r="C24" s="17">
        <v>5.362648813946802E-2</v>
      </c>
      <c r="D24" s="17">
        <v>5.0735535858625974E-2</v>
      </c>
      <c r="E24" s="17">
        <v>5.3206716708481157E-2</v>
      </c>
      <c r="F24" s="17">
        <v>5.245421302131241E-2</v>
      </c>
    </row>
    <row r="25" spans="1:6" x14ac:dyDescent="0.2">
      <c r="A25" s="17">
        <v>19</v>
      </c>
      <c r="B25" s="17">
        <v>3.6653466238598637E-2</v>
      </c>
      <c r="C25" s="17">
        <v>5.3667600413806471E-2</v>
      </c>
      <c r="D25" s="17">
        <v>5.0797648680211166E-2</v>
      </c>
      <c r="E25" s="17">
        <v>5.3165430761601074E-2</v>
      </c>
      <c r="F25" s="17">
        <v>5.2594594403912093E-2</v>
      </c>
    </row>
    <row r="26" spans="1:6" x14ac:dyDescent="0.2">
      <c r="A26" s="17">
        <v>20</v>
      </c>
      <c r="B26" s="17">
        <v>3.6964290859255761E-2</v>
      </c>
      <c r="C26" s="17">
        <v>5.3678907997760622E-2</v>
      </c>
      <c r="D26" s="17">
        <v>5.0827517044220075E-2</v>
      </c>
      <c r="E26" s="17">
        <v>5.3091676090874729E-2</v>
      </c>
      <c r="F26" s="17">
        <v>5.2665457409583435E-2</v>
      </c>
    </row>
    <row r="27" spans="1:6" x14ac:dyDescent="0.2">
      <c r="A27" s="17">
        <v>21</v>
      </c>
      <c r="B27" s="17">
        <v>3.7191829385000777E-2</v>
      </c>
      <c r="C27" s="17">
        <v>5.3662951924379795E-2</v>
      </c>
      <c r="D27" s="17">
        <v>5.0820241623846192E-2</v>
      </c>
      <c r="E27" s="17">
        <v>5.299149525760409E-2</v>
      </c>
      <c r="F27" s="17">
        <v>5.2674103790714438E-2</v>
      </c>
    </row>
    <row r="28" spans="1:6" x14ac:dyDescent="0.2">
      <c r="A28" s="17">
        <v>22</v>
      </c>
      <c r="B28" s="17">
        <v>3.7340886251321322E-2</v>
      </c>
      <c r="C28" s="17">
        <v>5.3622051078581798E-2</v>
      </c>
      <c r="D28" s="17">
        <v>5.077199504209446E-2</v>
      </c>
      <c r="E28" s="17">
        <v>5.2870388734344416E-2</v>
      </c>
      <c r="F28" s="17">
        <v>5.2627429952743832E-2</v>
      </c>
    </row>
    <row r="29" spans="1:6" x14ac:dyDescent="0.2">
      <c r="A29" s="17">
        <v>23</v>
      </c>
      <c r="B29" s="17">
        <v>3.7416436002926004E-2</v>
      </c>
      <c r="C29" s="17">
        <v>5.3558320821449443E-2</v>
      </c>
      <c r="D29" s="17">
        <v>5.0679900357971271E-2</v>
      </c>
      <c r="E29" s="17">
        <v>5.2733303156663774E-2</v>
      </c>
      <c r="F29" s="17">
        <v>5.2531916040610582E-2</v>
      </c>
    </row>
    <row r="30" spans="1:6" x14ac:dyDescent="0.2">
      <c r="A30" s="17">
        <v>24</v>
      </c>
      <c r="B30" s="17">
        <v>3.7423602003838978E-2</v>
      </c>
      <c r="C30" s="17">
        <v>5.3473690046755992E-2</v>
      </c>
      <c r="D30" s="17">
        <v>5.05419310033796E-2</v>
      </c>
      <c r="E30" s="17">
        <v>5.2584644619340315E-2</v>
      </c>
      <c r="F30" s="17">
        <v>5.2393622522974276E-2</v>
      </c>
    </row>
    <row r="31" spans="1:6" x14ac:dyDescent="0.2">
      <c r="A31" s="17">
        <v>25</v>
      </c>
      <c r="B31" s="17">
        <v>3.7367624048886286E-2</v>
      </c>
      <c r="C31" s="17">
        <v>5.336991685937631E-2</v>
      </c>
      <c r="D31" s="17">
        <v>5.0356827107969557E-2</v>
      </c>
      <c r="E31" s="17">
        <v>5.2428307439961741E-2</v>
      </c>
      <c r="F31" s="17">
        <v>5.2218192180564088E-2</v>
      </c>
    </row>
    <row r="32" spans="1:6" x14ac:dyDescent="0.2">
      <c r="A32" s="17">
        <v>26</v>
      </c>
      <c r="B32" s="17">
        <v>3.7253817004013041E-2</v>
      </c>
      <c r="C32" s="17">
        <v>5.3248603024149882E-2</v>
      </c>
      <c r="D32" s="17">
        <v>5.0124023926064271E-2</v>
      </c>
      <c r="E32" s="17">
        <v>5.2267711764914071E-2</v>
      </c>
      <c r="F32" s="17">
        <v>5.2010856171064643E-2</v>
      </c>
    </row>
    <row r="33" spans="1:6" x14ac:dyDescent="0.2">
      <c r="A33" s="17">
        <v>27</v>
      </c>
      <c r="B33" s="17">
        <v>3.708752289637407E-2</v>
      </c>
      <c r="C33" s="17">
        <v>5.3111207302167292E-2</v>
      </c>
      <c r="D33" s="17">
        <v>4.9843588758441013E-2</v>
      </c>
      <c r="E33" s="17">
        <v>5.2105845496581968E-2</v>
      </c>
      <c r="F33" s="17">
        <v>5.1776443304347095E-2</v>
      </c>
    </row>
    <row r="34" spans="1:6" x14ac:dyDescent="0.2">
      <c r="A34" s="17">
        <v>28</v>
      </c>
      <c r="B34" s="17">
        <v>3.6874059061628217E-2</v>
      </c>
      <c r="C34" s="17">
        <v>5.295905776767762E-2</v>
      </c>
      <c r="D34" s="17">
        <v>4.9516163376862279E-2</v>
      </c>
      <c r="E34" s="17">
        <v>5.1945307516709935E-2</v>
      </c>
      <c r="F34" s="17">
        <v>5.1519391929194969E-2</v>
      </c>
    </row>
    <row r="35" spans="1:6" x14ac:dyDescent="0.2">
      <c r="A35" s="17">
        <v>29</v>
      </c>
      <c r="B35" s="17">
        <v>3.661866499721679E-2</v>
      </c>
      <c r="C35" s="17">
        <v>5.2793363181384563E-2</v>
      </c>
      <c r="D35" s="17">
        <v>4.9142909536708697E-2</v>
      </c>
      <c r="E35" s="17">
        <v>5.1788350240193473E-2</v>
      </c>
      <c r="F35" s="17">
        <v>5.124376397970988E-2</v>
      </c>
    </row>
    <row r="36" spans="1:6" x14ac:dyDescent="0.2">
      <c r="A36" s="17">
        <v>30</v>
      </c>
      <c r="B36" s="17">
        <v>3.632645045113829E-2</v>
      </c>
      <c r="C36" s="17">
        <v>5.2615223483575675E-2</v>
      </c>
      <c r="D36" s="17">
        <v>4.8725455719322068E-2</v>
      </c>
      <c r="E36" s="17">
        <v>5.1636920278553419E-2</v>
      </c>
      <c r="F36" s="17">
        <v>5.0953260805222396E-2</v>
      </c>
    </row>
    <row r="37" spans="1:6" x14ac:dyDescent="0.2">
      <c r="A37" s="17">
        <v>31</v>
      </c>
      <c r="B37" s="17">
        <v>3.6705789189859825E-2</v>
      </c>
      <c r="C37" s="17">
        <v>5.2587342896486283E-2</v>
      </c>
      <c r="D37" s="17">
        <v>4.8794819326339015E-2</v>
      </c>
      <c r="E37" s="17">
        <v>5.1633497271589585E-2</v>
      </c>
      <c r="F37" s="17">
        <v>5.0966929285091833E-2</v>
      </c>
    </row>
    <row r="38" spans="1:6" x14ac:dyDescent="0.2">
      <c r="A38" s="17">
        <v>32</v>
      </c>
      <c r="B38" s="17">
        <v>3.7085127928581374E-2</v>
      </c>
      <c r="C38" s="17">
        <v>5.2559462309396891E-2</v>
      </c>
      <c r="D38" s="17">
        <v>4.8864182933355961E-2</v>
      </c>
      <c r="E38" s="17">
        <v>5.163007426462575E-2</v>
      </c>
      <c r="F38" s="17">
        <v>5.0980597764961277E-2</v>
      </c>
    </row>
    <row r="39" spans="1:6" x14ac:dyDescent="0.2">
      <c r="A39" s="17">
        <v>33</v>
      </c>
      <c r="B39" s="17">
        <v>3.7464466667302909E-2</v>
      </c>
      <c r="C39" s="17">
        <v>5.2531581722307499E-2</v>
      </c>
      <c r="D39" s="17">
        <v>4.8933546540372908E-2</v>
      </c>
      <c r="E39" s="17">
        <v>5.1626651257661915E-2</v>
      </c>
      <c r="F39" s="17">
        <v>5.0994266244830715E-2</v>
      </c>
    </row>
    <row r="40" spans="1:6" x14ac:dyDescent="0.2">
      <c r="A40" s="17">
        <v>34</v>
      </c>
      <c r="B40" s="17">
        <v>3.7843805406024458E-2</v>
      </c>
      <c r="C40" s="17">
        <v>5.2503701135218107E-2</v>
      </c>
      <c r="D40" s="17">
        <v>4.9002910147389854E-2</v>
      </c>
      <c r="E40" s="17">
        <v>5.1623228250698081E-2</v>
      </c>
      <c r="F40" s="17">
        <v>5.1007934724700152E-2</v>
      </c>
    </row>
    <row r="41" spans="1:6" x14ac:dyDescent="0.2">
      <c r="A41" s="17">
        <v>35</v>
      </c>
      <c r="B41" s="17">
        <v>3.8223144144745994E-2</v>
      </c>
      <c r="C41" s="17">
        <v>5.2475820548128715E-2</v>
      </c>
      <c r="D41" s="17">
        <v>4.9072273754406801E-2</v>
      </c>
      <c r="E41" s="17">
        <v>5.1619805243734246E-2</v>
      </c>
      <c r="F41" s="17">
        <v>5.1021603204569589E-2</v>
      </c>
    </row>
    <row r="42" spans="1:6" x14ac:dyDescent="0.2">
      <c r="A42" s="17">
        <v>36</v>
      </c>
      <c r="B42" s="17">
        <v>3.8602482883467543E-2</v>
      </c>
      <c r="C42" s="17">
        <v>5.2447939961039323E-2</v>
      </c>
      <c r="D42" s="17">
        <v>4.9141637361423747E-2</v>
      </c>
      <c r="E42" s="17">
        <v>5.1616382236770411E-2</v>
      </c>
      <c r="F42" s="17">
        <v>5.1035271684439026E-2</v>
      </c>
    </row>
    <row r="43" spans="1:6" x14ac:dyDescent="0.2">
      <c r="A43" s="17">
        <v>37</v>
      </c>
      <c r="B43" s="17">
        <v>3.8981821622189078E-2</v>
      </c>
      <c r="C43" s="17">
        <v>5.2420059373949932E-2</v>
      </c>
      <c r="D43" s="17">
        <v>4.9211000968440693E-2</v>
      </c>
      <c r="E43" s="17">
        <v>5.1612959229806576E-2</v>
      </c>
      <c r="F43" s="17">
        <v>5.1048940164308471E-2</v>
      </c>
    </row>
    <row r="44" spans="1:6" x14ac:dyDescent="0.2">
      <c r="A44" s="17">
        <v>38</v>
      </c>
      <c r="B44" s="17">
        <v>3.9361160360910627E-2</v>
      </c>
      <c r="C44" s="17">
        <v>5.239217878686054E-2</v>
      </c>
      <c r="D44" s="17">
        <v>4.928036457545764E-2</v>
      </c>
      <c r="E44" s="17">
        <v>5.1609536222842742E-2</v>
      </c>
      <c r="F44" s="17">
        <v>5.1062608644177908E-2</v>
      </c>
    </row>
    <row r="45" spans="1:6" x14ac:dyDescent="0.2">
      <c r="A45" s="17">
        <v>39</v>
      </c>
      <c r="B45" s="17">
        <v>3.9740499099632162E-2</v>
      </c>
      <c r="C45" s="17">
        <v>5.2364298199771148E-2</v>
      </c>
      <c r="D45" s="17">
        <v>4.9349728182474586E-2</v>
      </c>
      <c r="E45" s="17">
        <v>5.1606113215878907E-2</v>
      </c>
      <c r="F45" s="17">
        <v>5.1076277124047345E-2</v>
      </c>
    </row>
    <row r="46" spans="1:6" x14ac:dyDescent="0.2">
      <c r="A46" s="17">
        <v>40</v>
      </c>
      <c r="B46" s="17">
        <v>4.0119837838353711E-2</v>
      </c>
      <c r="C46" s="17">
        <v>5.2336417612681756E-2</v>
      </c>
      <c r="D46" s="17">
        <v>4.9419091789491533E-2</v>
      </c>
      <c r="E46" s="17">
        <v>5.1602690208915072E-2</v>
      </c>
      <c r="F46" s="17">
        <v>5.1089945603916789E-2</v>
      </c>
    </row>
    <row r="47" spans="1:6" x14ac:dyDescent="0.2">
      <c r="A47" s="17">
        <v>41</v>
      </c>
      <c r="B47" s="17">
        <v>4.0499176577075247E-2</v>
      </c>
      <c r="C47" s="17">
        <v>5.2308537025592364E-2</v>
      </c>
      <c r="D47" s="17">
        <v>4.9488455396508479E-2</v>
      </c>
      <c r="E47" s="17">
        <v>5.1599267201951238E-2</v>
      </c>
      <c r="F47" s="17">
        <v>5.1103614083786227E-2</v>
      </c>
    </row>
    <row r="48" spans="1:6" x14ac:dyDescent="0.2">
      <c r="A48" s="17">
        <v>42</v>
      </c>
      <c r="B48" s="17">
        <v>4.0878515315796796E-2</v>
      </c>
      <c r="C48" s="17">
        <v>5.2280656438502972E-2</v>
      </c>
      <c r="D48" s="17">
        <v>4.9557819003525426E-2</v>
      </c>
      <c r="E48" s="17">
        <v>5.1595844194987403E-2</v>
      </c>
      <c r="F48" s="17">
        <v>5.1117282563655664E-2</v>
      </c>
    </row>
    <row r="49" spans="1:6" x14ac:dyDescent="0.2">
      <c r="A49" s="17">
        <v>43</v>
      </c>
      <c r="B49" s="17">
        <v>4.1257854054518331E-2</v>
      </c>
      <c r="C49" s="17">
        <v>5.225277585141358E-2</v>
      </c>
      <c r="D49" s="17">
        <v>4.9627182610542372E-2</v>
      </c>
      <c r="E49" s="17">
        <v>5.1592421188023568E-2</v>
      </c>
      <c r="F49" s="17">
        <v>5.1130951043525101E-2</v>
      </c>
    </row>
    <row r="50" spans="1:6" x14ac:dyDescent="0.2">
      <c r="A50" s="17">
        <v>44</v>
      </c>
      <c r="B50" s="17">
        <v>4.163719279323988E-2</v>
      </c>
      <c r="C50" s="17">
        <v>5.2224895264324188E-2</v>
      </c>
      <c r="D50" s="17">
        <v>4.9696546217559319E-2</v>
      </c>
      <c r="E50" s="17">
        <v>5.1588998181059734E-2</v>
      </c>
      <c r="F50" s="17">
        <v>5.1144619523394538E-2</v>
      </c>
    </row>
    <row r="51" spans="1:6" x14ac:dyDescent="0.2">
      <c r="A51" s="17">
        <v>45</v>
      </c>
      <c r="B51" s="17">
        <v>4.2016531531961415E-2</v>
      </c>
      <c r="C51" s="17">
        <v>5.2197014677234796E-2</v>
      </c>
      <c r="D51" s="17">
        <v>4.9765909824576265E-2</v>
      </c>
      <c r="E51" s="17">
        <v>5.1585575174095899E-2</v>
      </c>
      <c r="F51" s="17">
        <v>5.1158288003263983E-2</v>
      </c>
    </row>
    <row r="52" spans="1:6" x14ac:dyDescent="0.2">
      <c r="A52" s="17">
        <v>46</v>
      </c>
      <c r="B52" s="17">
        <v>4.2395870270682964E-2</v>
      </c>
      <c r="C52" s="17">
        <v>5.2169134090145404E-2</v>
      </c>
      <c r="D52" s="17">
        <v>4.9835273431593212E-2</v>
      </c>
      <c r="E52" s="17">
        <v>5.1582152167132064E-2</v>
      </c>
      <c r="F52" s="17">
        <v>5.117195648313342E-2</v>
      </c>
    </row>
    <row r="53" spans="1:6" x14ac:dyDescent="0.2">
      <c r="A53" s="17">
        <v>47</v>
      </c>
      <c r="B53" s="17">
        <v>4.27752090094045E-2</v>
      </c>
      <c r="C53" s="17">
        <v>5.2141253503056012E-2</v>
      </c>
      <c r="D53" s="17">
        <v>4.9904637038610158E-2</v>
      </c>
      <c r="E53" s="17">
        <v>5.157872916016823E-2</v>
      </c>
      <c r="F53" s="17">
        <v>5.1185624963002857E-2</v>
      </c>
    </row>
    <row r="54" spans="1:6" x14ac:dyDescent="0.2">
      <c r="A54" s="17">
        <v>48</v>
      </c>
      <c r="B54" s="17">
        <v>4.3154547748126049E-2</v>
      </c>
      <c r="C54" s="17">
        <v>5.211337291596662E-2</v>
      </c>
      <c r="D54" s="17">
        <v>4.9974000645627105E-2</v>
      </c>
      <c r="E54" s="17">
        <v>5.1575306153204395E-2</v>
      </c>
      <c r="F54" s="17">
        <v>5.1199293442872301E-2</v>
      </c>
    </row>
    <row r="55" spans="1:6" x14ac:dyDescent="0.2">
      <c r="A55" s="17">
        <v>49</v>
      </c>
      <c r="B55" s="17">
        <v>4.3533886486847584E-2</v>
      </c>
      <c r="C55" s="17">
        <v>5.2085492328877228E-2</v>
      </c>
      <c r="D55" s="17">
        <v>5.0043364252644051E-2</v>
      </c>
      <c r="E55" s="17">
        <v>5.157188314624056E-2</v>
      </c>
      <c r="F55" s="17">
        <v>5.1212961922741738E-2</v>
      </c>
    </row>
    <row r="56" spans="1:6" x14ac:dyDescent="0.2">
      <c r="A56" s="17">
        <v>50</v>
      </c>
      <c r="B56" s="17">
        <v>4.3913225225569133E-2</v>
      </c>
      <c r="C56" s="17">
        <v>5.2057611741787836E-2</v>
      </c>
      <c r="D56" s="17">
        <v>5.0112727859660998E-2</v>
      </c>
      <c r="E56" s="17">
        <v>5.1568460139276726E-2</v>
      </c>
      <c r="F56" s="17">
        <v>5.1226630402611176E-2</v>
      </c>
    </row>
    <row r="57" spans="1:6" x14ac:dyDescent="0.2">
      <c r="A57" s="17">
        <v>51</v>
      </c>
      <c r="B57" s="17">
        <v>4.4292563964290668E-2</v>
      </c>
      <c r="C57" s="17">
        <v>5.2029731154698444E-2</v>
      </c>
      <c r="D57" s="17">
        <v>5.0182091466677944E-2</v>
      </c>
      <c r="E57" s="17">
        <v>5.1565037132312891E-2</v>
      </c>
      <c r="F57" s="17">
        <v>5.1240298882480613E-2</v>
      </c>
    </row>
    <row r="58" spans="1:6" x14ac:dyDescent="0.2">
      <c r="A58" s="17">
        <v>52</v>
      </c>
      <c r="B58" s="17">
        <v>4.4671902703012217E-2</v>
      </c>
      <c r="C58" s="17">
        <v>5.2001850567609052E-2</v>
      </c>
      <c r="D58" s="17">
        <v>5.0251455073694891E-2</v>
      </c>
      <c r="E58" s="17">
        <v>5.1561614125349056E-2</v>
      </c>
      <c r="F58" s="17">
        <v>5.125396736235005E-2</v>
      </c>
    </row>
    <row r="59" spans="1:6" x14ac:dyDescent="0.2">
      <c r="A59" s="17">
        <v>53</v>
      </c>
      <c r="B59" s="17">
        <v>4.5051241441733753E-2</v>
      </c>
      <c r="C59" s="17">
        <v>5.197396998051966E-2</v>
      </c>
      <c r="D59" s="17">
        <v>5.0320818680711837E-2</v>
      </c>
      <c r="E59" s="17">
        <v>5.1558191118385222E-2</v>
      </c>
      <c r="F59" s="17">
        <v>5.1267635842219494E-2</v>
      </c>
    </row>
    <row r="60" spans="1:6" x14ac:dyDescent="0.2">
      <c r="A60" s="17">
        <v>54</v>
      </c>
      <c r="B60" s="17">
        <v>4.5430580180455302E-2</v>
      </c>
      <c r="C60" s="17">
        <v>5.1946089393430268E-2</v>
      </c>
      <c r="D60" s="17">
        <v>5.0390182287728784E-2</v>
      </c>
      <c r="E60" s="17">
        <v>5.1554768111421387E-2</v>
      </c>
      <c r="F60" s="17">
        <v>5.1281304322088932E-2</v>
      </c>
    </row>
    <row r="61" spans="1:6" x14ac:dyDescent="0.2">
      <c r="A61" s="17">
        <v>55</v>
      </c>
      <c r="B61" s="17">
        <v>4.5809918919176837E-2</v>
      </c>
      <c r="C61" s="17">
        <v>5.1918208806340876E-2</v>
      </c>
      <c r="D61" s="17">
        <v>5.045954589474573E-2</v>
      </c>
      <c r="E61" s="17">
        <v>5.1551345104457552E-2</v>
      </c>
      <c r="F61" s="17">
        <v>5.1294972801958369E-2</v>
      </c>
    </row>
    <row r="62" spans="1:6" x14ac:dyDescent="0.2">
      <c r="A62" s="17">
        <v>56</v>
      </c>
      <c r="B62" s="17">
        <v>4.6189257657898386E-2</v>
      </c>
      <c r="C62" s="17">
        <v>5.1890328219251484E-2</v>
      </c>
      <c r="D62" s="17">
        <v>5.0528909501762677E-2</v>
      </c>
      <c r="E62" s="17">
        <v>5.1547922097493717E-2</v>
      </c>
      <c r="F62" s="17">
        <v>5.1308641281827813E-2</v>
      </c>
    </row>
    <row r="63" spans="1:6" x14ac:dyDescent="0.2">
      <c r="A63" s="17">
        <v>57</v>
      </c>
      <c r="B63" s="17">
        <v>4.6568596396619921E-2</v>
      </c>
      <c r="C63" s="17">
        <v>5.1862447632162093E-2</v>
      </c>
      <c r="D63" s="17">
        <v>5.0598273108779623E-2</v>
      </c>
      <c r="E63" s="17">
        <v>5.1544499090529883E-2</v>
      </c>
      <c r="F63" s="17">
        <v>5.132230976169725E-2</v>
      </c>
    </row>
    <row r="64" spans="1:6" x14ac:dyDescent="0.2">
      <c r="A64" s="17">
        <v>58</v>
      </c>
      <c r="B64" s="17">
        <v>4.694793513534147E-2</v>
      </c>
      <c r="C64" s="17">
        <v>5.1834567045072701E-2</v>
      </c>
      <c r="D64" s="17">
        <v>5.066763671579657E-2</v>
      </c>
      <c r="E64" s="17">
        <v>5.1541076083566048E-2</v>
      </c>
      <c r="F64" s="17">
        <v>5.1335978241566688E-2</v>
      </c>
    </row>
    <row r="65" spans="1:6" x14ac:dyDescent="0.2">
      <c r="A65" s="17">
        <v>59</v>
      </c>
      <c r="B65" s="17">
        <v>4.7327273874063006E-2</v>
      </c>
      <c r="C65" s="17">
        <v>5.1806686457983309E-2</v>
      </c>
      <c r="D65" s="17">
        <v>5.0737000322813516E-2</v>
      </c>
      <c r="E65" s="17">
        <v>5.1537653076602213E-2</v>
      </c>
      <c r="F65" s="17">
        <v>5.1349646721436125E-2</v>
      </c>
    </row>
    <row r="66" spans="1:6" x14ac:dyDescent="0.2">
      <c r="A66" s="17">
        <v>60</v>
      </c>
      <c r="B66" s="17">
        <v>4.7706612612784541E-2</v>
      </c>
      <c r="C66" s="17">
        <v>5.1778805870893917E-2</v>
      </c>
      <c r="D66" s="17">
        <v>5.0806363929830463E-2</v>
      </c>
      <c r="E66" s="17">
        <v>5.1534230069638379E-2</v>
      </c>
      <c r="F66" s="17">
        <v>5.1363315201305562E-2</v>
      </c>
    </row>
    <row r="67" spans="1:6" x14ac:dyDescent="0.2">
      <c r="A67" s="17">
        <v>61</v>
      </c>
      <c r="B67" s="17">
        <v>4.8085951351506083E-2</v>
      </c>
      <c r="C67" s="17">
        <v>5.1750925283804525E-2</v>
      </c>
      <c r="D67" s="17">
        <v>5.0875727536847409E-2</v>
      </c>
      <c r="E67" s="17">
        <v>5.1530807062674544E-2</v>
      </c>
      <c r="F67" s="17">
        <v>5.1376983681175006E-2</v>
      </c>
    </row>
    <row r="68" spans="1:6" x14ac:dyDescent="0.2">
      <c r="A68" s="17">
        <v>62</v>
      </c>
      <c r="B68" s="17">
        <v>4.8465290090227625E-2</v>
      </c>
      <c r="C68" s="17">
        <v>5.1723044696715133E-2</v>
      </c>
      <c r="D68" s="17">
        <v>5.0945091143864356E-2</v>
      </c>
      <c r="E68" s="17">
        <v>5.1527384055710709E-2</v>
      </c>
      <c r="F68" s="17">
        <v>5.1390652161044444E-2</v>
      </c>
    </row>
    <row r="69" spans="1:6" x14ac:dyDescent="0.2">
      <c r="A69" s="17">
        <v>63</v>
      </c>
      <c r="B69" s="17">
        <v>4.884462882894916E-2</v>
      </c>
      <c r="C69" s="17">
        <v>5.1695164109625741E-2</v>
      </c>
      <c r="D69" s="17">
        <v>5.1014454750881302E-2</v>
      </c>
      <c r="E69" s="17">
        <v>5.1523961048746875E-2</v>
      </c>
      <c r="F69" s="17">
        <v>5.1404320640913881E-2</v>
      </c>
    </row>
    <row r="70" spans="1:6" x14ac:dyDescent="0.2">
      <c r="A70" s="17">
        <v>64</v>
      </c>
      <c r="B70" s="17">
        <v>4.9223967567670696E-2</v>
      </c>
      <c r="C70" s="17">
        <v>5.1667283522536349E-2</v>
      </c>
      <c r="D70" s="17">
        <v>5.1083818357898249E-2</v>
      </c>
      <c r="E70" s="17">
        <v>5.152053804178304E-2</v>
      </c>
      <c r="F70" s="17">
        <v>5.1417989120783325E-2</v>
      </c>
    </row>
    <row r="71" spans="1:6" x14ac:dyDescent="0.2">
      <c r="A71" s="17">
        <v>65</v>
      </c>
      <c r="B71" s="17">
        <v>4.9603306306392238E-2</v>
      </c>
      <c r="C71" s="17">
        <v>5.1639402935446957E-2</v>
      </c>
      <c r="D71" s="17">
        <v>5.1153181964915195E-2</v>
      </c>
      <c r="E71" s="17">
        <v>5.1517115034819205E-2</v>
      </c>
      <c r="F71" s="17">
        <v>5.1431657600652762E-2</v>
      </c>
    </row>
    <row r="72" spans="1:6" x14ac:dyDescent="0.2">
      <c r="A72" s="17">
        <v>66</v>
      </c>
      <c r="B72" s="17">
        <v>4.998264504511378E-2</v>
      </c>
      <c r="C72" s="17">
        <v>5.1611522348357565E-2</v>
      </c>
      <c r="D72" s="17">
        <v>5.1222545571932149E-2</v>
      </c>
      <c r="E72" s="17">
        <v>5.1513692027855378E-2</v>
      </c>
      <c r="F72" s="17">
        <v>5.14453260805222E-2</v>
      </c>
    </row>
    <row r="73" spans="1:6" x14ac:dyDescent="0.2">
      <c r="A73" s="17">
        <v>67</v>
      </c>
      <c r="B73" s="17">
        <v>5.0361983783835315E-2</v>
      </c>
      <c r="C73" s="17">
        <v>5.1583641761268173E-2</v>
      </c>
      <c r="D73" s="17">
        <v>5.1291909178949095E-2</v>
      </c>
      <c r="E73" s="17">
        <v>5.1510269020891543E-2</v>
      </c>
      <c r="F73" s="17">
        <v>5.1458994560391637E-2</v>
      </c>
    </row>
    <row r="74" spans="1:6" x14ac:dyDescent="0.2">
      <c r="A74" s="17">
        <v>68</v>
      </c>
      <c r="B74" s="17">
        <v>5.074132252255685E-2</v>
      </c>
      <c r="C74" s="17">
        <v>5.1555761174178781E-2</v>
      </c>
      <c r="D74" s="17">
        <v>5.1361272785966042E-2</v>
      </c>
      <c r="E74" s="17">
        <v>5.1506846013927708E-2</v>
      </c>
      <c r="F74" s="17">
        <v>5.1472663040261074E-2</v>
      </c>
    </row>
    <row r="75" spans="1:6" x14ac:dyDescent="0.2">
      <c r="A75" s="17">
        <v>69</v>
      </c>
      <c r="B75" s="17">
        <v>5.1120661261278393E-2</v>
      </c>
      <c r="C75" s="17">
        <v>5.1527880587089389E-2</v>
      </c>
      <c r="D75" s="17">
        <v>5.1430636392982995E-2</v>
      </c>
      <c r="E75" s="17">
        <v>5.150342300696388E-2</v>
      </c>
      <c r="F75" s="17">
        <v>5.1486331520130518E-2</v>
      </c>
    </row>
    <row r="76" spans="1:6" x14ac:dyDescent="0.2">
      <c r="A76" s="17">
        <v>70</v>
      </c>
      <c r="B76" s="17">
        <v>5.1499999999999997E-2</v>
      </c>
      <c r="C76" s="17">
        <v>5.1499999999999997E-2</v>
      </c>
      <c r="D76" s="17">
        <v>5.1499999999999997E-2</v>
      </c>
      <c r="E76" s="17">
        <v>5.1499999999999997E-2</v>
      </c>
      <c r="F76" s="17">
        <v>5.1499999999999997E-2</v>
      </c>
    </row>
    <row r="77" spans="1:6" x14ac:dyDescent="0.2">
      <c r="A77" s="17">
        <v>71</v>
      </c>
      <c r="B77" s="17">
        <v>5.1499999999999997E-2</v>
      </c>
      <c r="C77" s="17">
        <v>5.1499999999999997E-2</v>
      </c>
      <c r="D77" s="17">
        <v>5.1499999999999997E-2</v>
      </c>
      <c r="E77" s="17">
        <v>5.1499999999999997E-2</v>
      </c>
      <c r="F77" s="17">
        <v>5.1499999999999997E-2</v>
      </c>
    </row>
    <row r="78" spans="1:6" x14ac:dyDescent="0.2">
      <c r="A78" s="17">
        <v>72</v>
      </c>
      <c r="B78" s="17">
        <v>5.1499999999999997E-2</v>
      </c>
      <c r="C78" s="17">
        <v>5.1499999999999997E-2</v>
      </c>
      <c r="D78" s="17">
        <v>5.1499999999999997E-2</v>
      </c>
      <c r="E78" s="17">
        <v>5.1499999999999997E-2</v>
      </c>
      <c r="F78" s="17">
        <v>5.1499999999999997E-2</v>
      </c>
    </row>
    <row r="79" spans="1:6" x14ac:dyDescent="0.2">
      <c r="A79" s="17">
        <v>73</v>
      </c>
      <c r="B79" s="17">
        <v>5.1499999999999997E-2</v>
      </c>
      <c r="C79" s="17">
        <v>5.1499999999999997E-2</v>
      </c>
      <c r="D79" s="17">
        <v>5.1499999999999997E-2</v>
      </c>
      <c r="E79" s="17">
        <v>5.1499999999999997E-2</v>
      </c>
      <c r="F79" s="17">
        <v>5.1499999999999997E-2</v>
      </c>
    </row>
    <row r="80" spans="1:6" x14ac:dyDescent="0.2">
      <c r="A80" s="17">
        <v>74</v>
      </c>
      <c r="B80" s="17">
        <v>5.1499999999999997E-2</v>
      </c>
      <c r="C80" s="17">
        <v>5.1499999999999997E-2</v>
      </c>
      <c r="D80" s="17">
        <v>5.1499999999999997E-2</v>
      </c>
      <c r="E80" s="17">
        <v>5.1499999999999997E-2</v>
      </c>
      <c r="F80" s="17">
        <v>5.1499999999999997E-2</v>
      </c>
    </row>
    <row r="81" spans="1:6" x14ac:dyDescent="0.2">
      <c r="A81" s="17">
        <v>75</v>
      </c>
      <c r="B81" s="17">
        <v>5.1499999999999997E-2</v>
      </c>
      <c r="C81" s="17">
        <v>5.1499999999999997E-2</v>
      </c>
      <c r="D81" s="17">
        <v>5.1499999999999997E-2</v>
      </c>
      <c r="E81" s="17">
        <v>5.1499999999999997E-2</v>
      </c>
      <c r="F81" s="17">
        <v>5.1499999999999997E-2</v>
      </c>
    </row>
    <row r="82" spans="1:6" x14ac:dyDescent="0.2">
      <c r="A82" s="17">
        <v>76</v>
      </c>
      <c r="B82" s="17">
        <v>5.1499999999999997E-2</v>
      </c>
      <c r="C82" s="17">
        <v>5.1499999999999997E-2</v>
      </c>
      <c r="D82" s="17">
        <v>5.1499999999999997E-2</v>
      </c>
      <c r="E82" s="17">
        <v>5.1499999999999997E-2</v>
      </c>
      <c r="F82" s="17">
        <v>5.1499999999999997E-2</v>
      </c>
    </row>
    <row r="83" spans="1:6" x14ac:dyDescent="0.2">
      <c r="A83" s="17">
        <v>77</v>
      </c>
      <c r="B83" s="17">
        <v>5.1499999999999997E-2</v>
      </c>
      <c r="C83" s="17">
        <v>5.1499999999999997E-2</v>
      </c>
      <c r="D83" s="17">
        <v>5.1499999999999997E-2</v>
      </c>
      <c r="E83" s="17">
        <v>5.1499999999999997E-2</v>
      </c>
      <c r="F83" s="17">
        <v>5.1499999999999997E-2</v>
      </c>
    </row>
    <row r="84" spans="1:6" x14ac:dyDescent="0.2">
      <c r="A84" s="17">
        <v>78</v>
      </c>
      <c r="B84" s="17">
        <v>5.1499999999999997E-2</v>
      </c>
      <c r="C84" s="17">
        <v>5.1499999999999997E-2</v>
      </c>
      <c r="D84" s="17">
        <v>5.1499999999999997E-2</v>
      </c>
      <c r="E84" s="17">
        <v>5.1499999999999997E-2</v>
      </c>
      <c r="F84" s="17">
        <v>5.1499999999999997E-2</v>
      </c>
    </row>
    <row r="85" spans="1:6" x14ac:dyDescent="0.2">
      <c r="A85" s="17">
        <v>79</v>
      </c>
      <c r="B85" s="17">
        <v>5.1499999999999997E-2</v>
      </c>
      <c r="C85" s="17">
        <v>5.1499999999999997E-2</v>
      </c>
      <c r="D85" s="17">
        <v>5.1499999999999997E-2</v>
      </c>
      <c r="E85" s="17">
        <v>5.1499999999999997E-2</v>
      </c>
      <c r="F85" s="17">
        <v>5.1499999999999997E-2</v>
      </c>
    </row>
    <row r="86" spans="1:6" x14ac:dyDescent="0.2">
      <c r="A86" s="17">
        <v>80</v>
      </c>
      <c r="B86" s="17">
        <v>5.1499999999999997E-2</v>
      </c>
      <c r="C86" s="17">
        <v>5.1499999999999997E-2</v>
      </c>
      <c r="D86" s="17">
        <v>5.1499999999999997E-2</v>
      </c>
      <c r="E86" s="17">
        <v>5.1499999999999997E-2</v>
      </c>
      <c r="F86" s="17">
        <v>5.1499999999999997E-2</v>
      </c>
    </row>
    <row r="87" spans="1:6" x14ac:dyDescent="0.2">
      <c r="A87" s="17">
        <v>81</v>
      </c>
      <c r="B87" s="17">
        <v>5.1499999999999997E-2</v>
      </c>
      <c r="C87" s="17">
        <v>5.1499999999999997E-2</v>
      </c>
      <c r="D87" s="17">
        <v>5.1499999999999997E-2</v>
      </c>
      <c r="E87" s="17">
        <v>5.1499999999999997E-2</v>
      </c>
      <c r="F87" s="17">
        <v>5.1499999999999997E-2</v>
      </c>
    </row>
    <row r="88" spans="1:6" x14ac:dyDescent="0.2">
      <c r="A88" s="17">
        <v>82</v>
      </c>
      <c r="B88" s="17">
        <v>5.1499999999999997E-2</v>
      </c>
      <c r="C88" s="17">
        <v>5.1499999999999997E-2</v>
      </c>
      <c r="D88" s="17">
        <v>5.1499999999999997E-2</v>
      </c>
      <c r="E88" s="17">
        <v>5.1499999999999997E-2</v>
      </c>
      <c r="F88" s="17">
        <v>5.1499999999999997E-2</v>
      </c>
    </row>
    <row r="89" spans="1:6" x14ac:dyDescent="0.2">
      <c r="A89" s="17">
        <v>83</v>
      </c>
      <c r="B89" s="17">
        <v>5.1499999999999997E-2</v>
      </c>
      <c r="C89" s="17">
        <v>5.1499999999999997E-2</v>
      </c>
      <c r="D89" s="17">
        <v>5.1499999999999997E-2</v>
      </c>
      <c r="E89" s="17">
        <v>5.1499999999999997E-2</v>
      </c>
      <c r="F89" s="17">
        <v>5.1499999999999997E-2</v>
      </c>
    </row>
    <row r="90" spans="1:6" x14ac:dyDescent="0.2">
      <c r="A90" s="17">
        <v>84</v>
      </c>
      <c r="B90" s="17">
        <v>5.1499999999999997E-2</v>
      </c>
      <c r="C90" s="17">
        <v>5.1499999999999997E-2</v>
      </c>
      <c r="D90" s="17">
        <v>5.1499999999999997E-2</v>
      </c>
      <c r="E90" s="17">
        <v>5.1499999999999997E-2</v>
      </c>
      <c r="F90" s="17">
        <v>5.1499999999999997E-2</v>
      </c>
    </row>
    <row r="91" spans="1:6" x14ac:dyDescent="0.2">
      <c r="A91" s="17">
        <v>85</v>
      </c>
      <c r="B91" s="17">
        <v>5.1499999999999997E-2</v>
      </c>
      <c r="C91" s="17">
        <v>5.1499999999999997E-2</v>
      </c>
      <c r="D91" s="17">
        <v>5.1499999999999997E-2</v>
      </c>
      <c r="E91" s="17">
        <v>5.1499999999999997E-2</v>
      </c>
      <c r="F91" s="17">
        <v>5.1499999999999997E-2</v>
      </c>
    </row>
    <row r="92" spans="1:6" x14ac:dyDescent="0.2">
      <c r="A92" s="17">
        <v>86</v>
      </c>
      <c r="B92" s="17">
        <v>5.1499999999999997E-2</v>
      </c>
      <c r="C92" s="17">
        <v>5.1499999999999997E-2</v>
      </c>
      <c r="D92" s="17">
        <v>5.1499999999999997E-2</v>
      </c>
      <c r="E92" s="17">
        <v>5.1499999999999997E-2</v>
      </c>
      <c r="F92" s="17">
        <v>5.1499999999999997E-2</v>
      </c>
    </row>
    <row r="93" spans="1:6" x14ac:dyDescent="0.2">
      <c r="A93" s="17">
        <v>87</v>
      </c>
      <c r="B93" s="17">
        <v>5.1499999999999997E-2</v>
      </c>
      <c r="C93" s="17">
        <v>5.1499999999999997E-2</v>
      </c>
      <c r="D93" s="17">
        <v>5.1499999999999997E-2</v>
      </c>
      <c r="E93" s="17">
        <v>5.1499999999999997E-2</v>
      </c>
      <c r="F93" s="17">
        <v>5.1499999999999997E-2</v>
      </c>
    </row>
    <row r="94" spans="1:6" x14ac:dyDescent="0.2">
      <c r="A94" s="17">
        <v>88</v>
      </c>
      <c r="B94" s="17">
        <v>5.1499999999999997E-2</v>
      </c>
      <c r="C94" s="17">
        <v>5.1499999999999997E-2</v>
      </c>
      <c r="D94" s="17">
        <v>5.1499999999999997E-2</v>
      </c>
      <c r="E94" s="17">
        <v>5.1499999999999997E-2</v>
      </c>
      <c r="F94" s="17">
        <v>5.1499999999999997E-2</v>
      </c>
    </row>
    <row r="95" spans="1:6" x14ac:dyDescent="0.2">
      <c r="A95" s="17">
        <v>89</v>
      </c>
      <c r="B95" s="17">
        <v>5.1499999999999997E-2</v>
      </c>
      <c r="C95" s="17">
        <v>5.1499999999999997E-2</v>
      </c>
      <c r="D95" s="17">
        <v>5.1499999999999997E-2</v>
      </c>
      <c r="E95" s="17">
        <v>5.1499999999999997E-2</v>
      </c>
      <c r="F95" s="17">
        <v>5.1499999999999997E-2</v>
      </c>
    </row>
    <row r="96" spans="1:6" x14ac:dyDescent="0.2">
      <c r="A96" s="17">
        <v>90</v>
      </c>
      <c r="B96" s="17">
        <v>5.1499999999999997E-2</v>
      </c>
      <c r="C96" s="17">
        <v>5.1499999999999997E-2</v>
      </c>
      <c r="D96" s="17">
        <v>5.1499999999999997E-2</v>
      </c>
      <c r="E96" s="17">
        <v>5.1499999999999997E-2</v>
      </c>
      <c r="F96" s="17">
        <v>5.1499999999999997E-2</v>
      </c>
    </row>
    <row r="97" spans="1:6" x14ac:dyDescent="0.2">
      <c r="A97" s="17">
        <v>91</v>
      </c>
      <c r="B97" s="17">
        <v>5.1499999999999997E-2</v>
      </c>
      <c r="C97" s="17">
        <v>5.1499999999999997E-2</v>
      </c>
      <c r="D97" s="17">
        <v>5.1499999999999997E-2</v>
      </c>
      <c r="E97" s="17">
        <v>5.1499999999999997E-2</v>
      </c>
      <c r="F97" s="17">
        <v>5.1499999999999997E-2</v>
      </c>
    </row>
    <row r="98" spans="1:6" x14ac:dyDescent="0.2">
      <c r="A98" s="17">
        <v>92</v>
      </c>
      <c r="B98" s="17">
        <v>5.1499999999999997E-2</v>
      </c>
      <c r="C98" s="17">
        <v>5.1499999999999997E-2</v>
      </c>
      <c r="D98" s="17">
        <v>5.1499999999999997E-2</v>
      </c>
      <c r="E98" s="17">
        <v>5.1499999999999997E-2</v>
      </c>
      <c r="F98" s="17">
        <v>5.1499999999999997E-2</v>
      </c>
    </row>
    <row r="99" spans="1:6" x14ac:dyDescent="0.2">
      <c r="A99" s="17">
        <v>93</v>
      </c>
      <c r="B99" s="17">
        <v>5.1499999999999997E-2</v>
      </c>
      <c r="C99" s="17">
        <v>5.1499999999999997E-2</v>
      </c>
      <c r="D99" s="17">
        <v>5.1499999999999997E-2</v>
      </c>
      <c r="E99" s="17">
        <v>5.1499999999999997E-2</v>
      </c>
      <c r="F99" s="17">
        <v>5.1499999999999997E-2</v>
      </c>
    </row>
    <row r="100" spans="1:6" x14ac:dyDescent="0.2">
      <c r="A100" s="17">
        <v>94</v>
      </c>
      <c r="B100" s="17">
        <v>5.1499999999999997E-2</v>
      </c>
      <c r="C100" s="17">
        <v>5.1499999999999997E-2</v>
      </c>
      <c r="D100" s="17">
        <v>5.1499999999999997E-2</v>
      </c>
      <c r="E100" s="17">
        <v>5.1499999999999997E-2</v>
      </c>
      <c r="F100" s="17">
        <v>5.1499999999999997E-2</v>
      </c>
    </row>
    <row r="101" spans="1:6" x14ac:dyDescent="0.2">
      <c r="A101" s="17">
        <v>95</v>
      </c>
      <c r="B101" s="17">
        <v>5.1499999999999997E-2</v>
      </c>
      <c r="C101" s="17">
        <v>5.1499999999999997E-2</v>
      </c>
      <c r="D101" s="17">
        <v>5.1499999999999997E-2</v>
      </c>
      <c r="E101" s="17">
        <v>5.1499999999999997E-2</v>
      </c>
      <c r="F101" s="17">
        <v>5.1499999999999997E-2</v>
      </c>
    </row>
    <row r="102" spans="1:6" x14ac:dyDescent="0.2">
      <c r="A102" s="17">
        <v>96</v>
      </c>
      <c r="B102" s="17">
        <v>5.1499999999999997E-2</v>
      </c>
      <c r="C102" s="17">
        <v>5.1499999999999997E-2</v>
      </c>
      <c r="D102" s="17">
        <v>5.1499999999999997E-2</v>
      </c>
      <c r="E102" s="17">
        <v>5.1499999999999997E-2</v>
      </c>
      <c r="F102" s="17">
        <v>5.1499999999999997E-2</v>
      </c>
    </row>
    <row r="103" spans="1:6" x14ac:dyDescent="0.2">
      <c r="A103" s="17">
        <v>97</v>
      </c>
      <c r="B103" s="17">
        <v>5.1499999999999997E-2</v>
      </c>
      <c r="C103" s="17">
        <v>5.1499999999999997E-2</v>
      </c>
      <c r="D103" s="17">
        <v>5.1499999999999997E-2</v>
      </c>
      <c r="E103" s="17">
        <v>5.1499999999999997E-2</v>
      </c>
      <c r="F103" s="17">
        <v>5.1499999999999997E-2</v>
      </c>
    </row>
    <row r="104" spans="1:6" x14ac:dyDescent="0.2">
      <c r="A104" s="17">
        <v>98</v>
      </c>
      <c r="B104" s="17">
        <v>5.1499999999999997E-2</v>
      </c>
      <c r="C104" s="17">
        <v>5.1499999999999997E-2</v>
      </c>
      <c r="D104" s="17">
        <v>5.1499999999999997E-2</v>
      </c>
      <c r="E104" s="17">
        <v>5.1499999999999997E-2</v>
      </c>
      <c r="F104" s="17">
        <v>5.1499999999999997E-2</v>
      </c>
    </row>
    <row r="105" spans="1:6" x14ac:dyDescent="0.2">
      <c r="A105" s="17">
        <v>99</v>
      </c>
      <c r="B105" s="17">
        <v>5.1499999999999997E-2</v>
      </c>
      <c r="C105" s="17">
        <v>5.1499999999999997E-2</v>
      </c>
      <c r="D105" s="17">
        <v>5.1499999999999997E-2</v>
      </c>
      <c r="E105" s="17">
        <v>5.1499999999999997E-2</v>
      </c>
      <c r="F105" s="17">
        <v>5.1499999999999997E-2</v>
      </c>
    </row>
    <row r="106" spans="1:6" x14ac:dyDescent="0.2">
      <c r="A106" s="17">
        <v>100</v>
      </c>
      <c r="B106" s="17">
        <v>5.1499999999999997E-2</v>
      </c>
      <c r="C106" s="17">
        <v>5.1499999999999997E-2</v>
      </c>
      <c r="D106" s="17">
        <v>5.1499999999999997E-2</v>
      </c>
      <c r="E106" s="17">
        <v>5.1499999999999997E-2</v>
      </c>
      <c r="F106" s="17">
        <v>5.1499999999999997E-2</v>
      </c>
    </row>
  </sheetData>
  <sheetProtection algorithmName="SHA-512" hashValue="cnAkFDVN977RDXesndDTo5lu+fPsKJFeOY4oDFBRehn6ibglyH1kkcQ8Anfwyw/MsQhua4Tk1c79AbFmBYMSPg==" saltValue="iJywq6v3c6tdBtvU/8ELcQ==" spinCount="100000" sheet="1" objects="1" scenario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4892B-022F-4BBC-98D4-AABFEC222370}">
  <dimension ref="A1:F14"/>
  <sheetViews>
    <sheetView workbookViewId="0">
      <selection activeCell="I18" sqref="I18"/>
    </sheetView>
  </sheetViews>
  <sheetFormatPr defaultRowHeight="14.25" x14ac:dyDescent="0.2"/>
  <cols>
    <col min="1" max="1" width="9.375" style="17" bestFit="1" customWidth="1"/>
    <col min="2" max="16384" width="9" style="17"/>
  </cols>
  <sheetData>
    <row r="1" spans="1:6" ht="15" x14ac:dyDescent="0.25">
      <c r="A1" s="134" t="s">
        <v>138</v>
      </c>
    </row>
    <row r="3" spans="1:6" x14ac:dyDescent="0.2">
      <c r="B3" s="17">
        <f>'Fiera Capital Curve'!B3</f>
        <v>2021</v>
      </c>
      <c r="C3" s="17">
        <f>'Fiera Capital Curve'!C3</f>
        <v>2022</v>
      </c>
      <c r="D3" s="17">
        <f>'Fiera Capital Curve'!D3</f>
        <v>2023</v>
      </c>
      <c r="E3" s="17">
        <f>'Fiera Capital Curve'!E3</f>
        <v>2024</v>
      </c>
      <c r="F3" s="17">
        <f>'Fiera Capital Curve'!F3</f>
        <v>2025</v>
      </c>
    </row>
    <row r="4" spans="1:6" x14ac:dyDescent="0.2">
      <c r="A4" s="17" t="s">
        <v>128</v>
      </c>
      <c r="B4" s="114">
        <v>0.14000000000000001</v>
      </c>
      <c r="C4" s="114">
        <v>1.55</v>
      </c>
      <c r="D4" s="114">
        <v>4.76</v>
      </c>
      <c r="E4" s="114">
        <v>4.68</v>
      </c>
      <c r="F4" s="17">
        <v>2.66</v>
      </c>
    </row>
    <row r="5" spans="1:6" x14ac:dyDescent="0.2">
      <c r="A5" s="17" t="s">
        <v>129</v>
      </c>
      <c r="B5" s="114">
        <v>0.15</v>
      </c>
      <c r="C5" s="114">
        <v>2.08</v>
      </c>
      <c r="D5" s="114">
        <v>4.9000000000000004</v>
      </c>
      <c r="E5" s="114">
        <v>4.6399999999999997</v>
      </c>
      <c r="F5" s="17">
        <v>2.65</v>
      </c>
    </row>
    <row r="6" spans="1:6" x14ac:dyDescent="0.2">
      <c r="A6" s="17" t="s">
        <v>130</v>
      </c>
      <c r="B6" s="114">
        <v>0.17</v>
      </c>
      <c r="C6" s="114">
        <v>2.61</v>
      </c>
      <c r="D6" s="114">
        <v>4.97</v>
      </c>
      <c r="E6" s="114">
        <v>4.5999999999999996</v>
      </c>
      <c r="F6" s="17">
        <v>2.64</v>
      </c>
    </row>
    <row r="7" spans="1:6" x14ac:dyDescent="0.2">
      <c r="A7" s="17" t="s">
        <v>131</v>
      </c>
      <c r="B7" s="114">
        <v>0.23</v>
      </c>
      <c r="C7" s="114">
        <v>3.06</v>
      </c>
      <c r="D7" s="114">
        <v>5.05</v>
      </c>
      <c r="E7" s="114">
        <v>4.43</v>
      </c>
      <c r="F7" s="17">
        <v>2.6</v>
      </c>
    </row>
    <row r="9" spans="1:6" x14ac:dyDescent="0.2">
      <c r="A9" s="17" t="s">
        <v>132</v>
      </c>
    </row>
    <row r="10" spans="1:6" x14ac:dyDescent="0.2">
      <c r="A10" s="17" t="s">
        <v>133</v>
      </c>
    </row>
    <row r="11" spans="1:6" x14ac:dyDescent="0.2">
      <c r="A11" s="114">
        <f>1/12</f>
        <v>8.3333333333333329E-2</v>
      </c>
      <c r="B11" s="114">
        <f t="shared" ref="B11:F14" si="0">B4/B$7</f>
        <v>0.60869565217391308</v>
      </c>
      <c r="C11" s="114">
        <f t="shared" si="0"/>
        <v>0.50653594771241828</v>
      </c>
      <c r="D11" s="114">
        <f t="shared" si="0"/>
        <v>0.94257425742574252</v>
      </c>
      <c r="E11" s="114">
        <f t="shared" si="0"/>
        <v>1.0564334085778782</v>
      </c>
      <c r="F11" s="114">
        <f t="shared" si="0"/>
        <v>1.023076923076923</v>
      </c>
    </row>
    <row r="12" spans="1:6" x14ac:dyDescent="0.2">
      <c r="A12" s="114">
        <f>3/12</f>
        <v>0.25</v>
      </c>
      <c r="B12" s="114">
        <f t="shared" si="0"/>
        <v>0.65217391304347816</v>
      </c>
      <c r="C12" s="114">
        <f t="shared" si="0"/>
        <v>0.6797385620915033</v>
      </c>
      <c r="D12" s="114">
        <f t="shared" si="0"/>
        <v>0.97029702970297038</v>
      </c>
      <c r="E12" s="114">
        <f t="shared" si="0"/>
        <v>1.0474040632054176</v>
      </c>
      <c r="F12" s="114">
        <f t="shared" si="0"/>
        <v>1.0192307692307692</v>
      </c>
    </row>
    <row r="13" spans="1:6" x14ac:dyDescent="0.2">
      <c r="A13" s="114">
        <f>6/12</f>
        <v>0.5</v>
      </c>
      <c r="B13" s="114">
        <f t="shared" si="0"/>
        <v>0.73913043478260876</v>
      </c>
      <c r="C13" s="114">
        <f t="shared" si="0"/>
        <v>0.8529411764705882</v>
      </c>
      <c r="D13" s="114">
        <f t="shared" si="0"/>
        <v>0.98415841584158414</v>
      </c>
      <c r="E13" s="114">
        <f t="shared" si="0"/>
        <v>1.0383747178329572</v>
      </c>
      <c r="F13" s="114">
        <f t="shared" si="0"/>
        <v>1.0153846153846153</v>
      </c>
    </row>
    <row r="14" spans="1:6" x14ac:dyDescent="0.2">
      <c r="A14" s="114">
        <v>1</v>
      </c>
      <c r="B14" s="114">
        <f t="shared" si="0"/>
        <v>1</v>
      </c>
      <c r="C14" s="114">
        <f t="shared" si="0"/>
        <v>1</v>
      </c>
      <c r="D14" s="114">
        <f t="shared" si="0"/>
        <v>1</v>
      </c>
      <c r="E14" s="114">
        <f t="shared" si="0"/>
        <v>1</v>
      </c>
      <c r="F14" s="114">
        <f t="shared" si="0"/>
        <v>1</v>
      </c>
    </row>
  </sheetData>
  <sheetProtection algorithmName="SHA-512" hashValue="j625wWfdzhNZep5jeb8Hg5Db4OmAdb8NciaeBJMtzuE3Py1UtIPzeB4+/FhC4xxPrlc2y7TAIC0knEZiYbsDfw==" saltValue="c6+Q2F0otCDQEv1LUpKHKQ==" spinCount="100000" sheet="1" objects="1" scenarios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E58DB-67DA-467D-B318-76978FD59FF3}">
  <dimension ref="A1:W57"/>
  <sheetViews>
    <sheetView zoomScale="110" zoomScaleNormal="110" workbookViewId="0">
      <selection activeCell="N57" sqref="N57"/>
    </sheetView>
  </sheetViews>
  <sheetFormatPr defaultColWidth="0" defaultRowHeight="16.5" zeroHeight="1" x14ac:dyDescent="0.3"/>
  <cols>
    <col min="1" max="1" width="15" style="283" customWidth="1"/>
    <col min="2" max="22" width="9" style="283" customWidth="1"/>
    <col min="23" max="23" width="9" customWidth="1"/>
    <col min="24" max="16384" width="9" hidden="1"/>
  </cols>
  <sheetData>
    <row r="1" spans="1:22" s="187" customFormat="1" ht="14.25" x14ac:dyDescent="0.2">
      <c r="A1" s="289" t="s">
        <v>261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</row>
    <row r="2" spans="1:22" s="187" customFormat="1" ht="14.25" x14ac:dyDescent="0.2">
      <c r="A2" s="283"/>
      <c r="B2" s="283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283"/>
      <c r="T2" s="283"/>
      <c r="U2" s="283"/>
      <c r="V2" s="283"/>
    </row>
    <row r="3" spans="1:22" s="187" customFormat="1" ht="15" x14ac:dyDescent="0.25">
      <c r="A3" s="189" t="s">
        <v>189</v>
      </c>
      <c r="B3" s="190">
        <v>12</v>
      </c>
      <c r="C3" s="190">
        <v>24</v>
      </c>
      <c r="D3" s="190">
        <v>36</v>
      </c>
      <c r="E3" s="190">
        <v>48</v>
      </c>
      <c r="F3" s="190">
        <v>60</v>
      </c>
      <c r="G3" s="190">
        <v>72</v>
      </c>
      <c r="H3" s="190">
        <v>84</v>
      </c>
      <c r="I3" s="190">
        <v>96</v>
      </c>
      <c r="J3" s="190">
        <v>108</v>
      </c>
      <c r="K3" s="190">
        <v>120</v>
      </c>
      <c r="L3" s="190">
        <v>132</v>
      </c>
      <c r="M3" s="190">
        <v>144</v>
      </c>
      <c r="N3" s="190">
        <v>156</v>
      </c>
      <c r="O3" s="190">
        <v>168</v>
      </c>
      <c r="P3" s="190">
        <v>180</v>
      </c>
      <c r="Q3" s="190">
        <v>192</v>
      </c>
      <c r="R3" s="190">
        <v>204</v>
      </c>
      <c r="S3" s="190">
        <v>216</v>
      </c>
      <c r="T3" s="190">
        <v>228</v>
      </c>
      <c r="U3" s="283"/>
      <c r="V3" s="283"/>
    </row>
    <row r="4" spans="1:22" s="187" customFormat="1" ht="14.25" x14ac:dyDescent="0.2">
      <c r="A4" s="187" t="s">
        <v>190</v>
      </c>
      <c r="B4" s="290">
        <v>59.171597633136102</v>
      </c>
      <c r="C4" s="290">
        <v>12.210012210012209</v>
      </c>
      <c r="D4" s="290">
        <v>3.7467216185837389</v>
      </c>
      <c r="E4" s="290">
        <v>2.0538098172109263</v>
      </c>
      <c r="F4" s="290">
        <v>1.5223017202009437</v>
      </c>
      <c r="G4" s="290">
        <v>1.2548625925461161</v>
      </c>
      <c r="H4" s="290">
        <v>1.1275228323373547</v>
      </c>
      <c r="I4" s="290">
        <v>1.0788650339842485</v>
      </c>
      <c r="J4" s="290">
        <v>1.0560777273207307</v>
      </c>
      <c r="K4" s="290">
        <v>1.0406910188365073</v>
      </c>
      <c r="L4" s="290">
        <v>1.0305028854080791</v>
      </c>
      <c r="M4" s="290">
        <v>1.0148163182463974</v>
      </c>
      <c r="N4" s="290">
        <v>1.0096930533117932</v>
      </c>
      <c r="O4" s="290">
        <v>1.0056315366049879</v>
      </c>
      <c r="P4" s="290">
        <v>1.0036130068245683</v>
      </c>
      <c r="Q4" s="290">
        <v>1.0018032458425163</v>
      </c>
      <c r="R4" s="290">
        <v>1.0008006405124099</v>
      </c>
      <c r="S4" s="290">
        <v>1</v>
      </c>
      <c r="T4" s="290">
        <v>1</v>
      </c>
      <c r="U4" s="283"/>
      <c r="V4" s="283"/>
    </row>
    <row r="5" spans="1:22" s="187" customFormat="1" ht="14.25" x14ac:dyDescent="0.2">
      <c r="A5" s="187" t="s">
        <v>188</v>
      </c>
      <c r="B5" s="290">
        <v>2.6350461133069829</v>
      </c>
      <c r="C5" s="290">
        <v>1.2507817385866167</v>
      </c>
      <c r="D5" s="290">
        <v>1.0995052226498077</v>
      </c>
      <c r="E5" s="290">
        <v>1.0816657652785289</v>
      </c>
      <c r="F5" s="290">
        <v>1.0700909577314073</v>
      </c>
      <c r="G5" s="290">
        <v>1.0587612493382743</v>
      </c>
      <c r="H5" s="290">
        <v>1.0422094841063054</v>
      </c>
      <c r="I5" s="290">
        <v>1.0341261633919339</v>
      </c>
      <c r="J5" s="290">
        <v>1.031459515214028</v>
      </c>
      <c r="K5" s="290">
        <v>1.0261672652642382</v>
      </c>
      <c r="L5" s="290">
        <v>1.021972406745018</v>
      </c>
      <c r="M5" s="290">
        <v>1.0157440325038092</v>
      </c>
      <c r="N5" s="290">
        <v>1.0116337885685383</v>
      </c>
      <c r="O5" s="290">
        <v>1.0055304172951232</v>
      </c>
      <c r="P5" s="290">
        <v>1.0005002501250626</v>
      </c>
      <c r="Q5" s="290">
        <v>1</v>
      </c>
      <c r="R5" s="290">
        <v>1</v>
      </c>
      <c r="S5" s="290">
        <v>1</v>
      </c>
      <c r="T5" s="290">
        <v>1</v>
      </c>
      <c r="U5" s="283"/>
      <c r="V5" s="283"/>
    </row>
    <row r="6" spans="1:22" s="187" customFormat="1" ht="14.25" x14ac:dyDescent="0.2">
      <c r="A6" s="187" t="s">
        <v>191</v>
      </c>
      <c r="B6" s="290">
        <v>1.4718869590815424</v>
      </c>
      <c r="C6" s="290">
        <v>1.0532968190436065</v>
      </c>
      <c r="D6" s="290">
        <v>1.0107135637760258</v>
      </c>
      <c r="E6" s="290">
        <v>1.0056315366049879</v>
      </c>
      <c r="F6" s="290">
        <v>1.0031096398836392</v>
      </c>
      <c r="G6" s="290">
        <v>1.001401962747847</v>
      </c>
      <c r="H6" s="290">
        <v>1</v>
      </c>
      <c r="I6" s="290">
        <v>1</v>
      </c>
      <c r="J6" s="290">
        <v>1</v>
      </c>
      <c r="K6" s="290">
        <v>1</v>
      </c>
      <c r="L6" s="290">
        <v>1</v>
      </c>
      <c r="M6" s="290">
        <v>1</v>
      </c>
      <c r="N6" s="290">
        <v>1</v>
      </c>
      <c r="O6" s="290">
        <v>1</v>
      </c>
      <c r="P6" s="290">
        <v>1</v>
      </c>
      <c r="Q6" s="290">
        <v>1</v>
      </c>
      <c r="R6" s="290">
        <v>1</v>
      </c>
      <c r="S6" s="290">
        <v>1</v>
      </c>
      <c r="T6" s="290">
        <v>1</v>
      </c>
      <c r="U6" s="283"/>
      <c r="V6" s="283"/>
    </row>
    <row r="7" spans="1:22" s="187" customFormat="1" ht="14.25" x14ac:dyDescent="0.2">
      <c r="A7" s="187" t="s">
        <v>192</v>
      </c>
      <c r="B7" s="290">
        <v>1.1764705882352942</v>
      </c>
      <c r="C7" s="290">
        <v>1.0101010101010102</v>
      </c>
      <c r="D7" s="290">
        <v>1</v>
      </c>
      <c r="E7" s="290">
        <v>1</v>
      </c>
      <c r="F7" s="290">
        <v>1</v>
      </c>
      <c r="G7" s="290">
        <v>1</v>
      </c>
      <c r="H7" s="290">
        <v>1</v>
      </c>
      <c r="I7" s="290">
        <v>1</v>
      </c>
      <c r="J7" s="290">
        <v>1</v>
      </c>
      <c r="K7" s="290">
        <v>1</v>
      </c>
      <c r="L7" s="290">
        <v>1</v>
      </c>
      <c r="M7" s="290">
        <v>1</v>
      </c>
      <c r="N7" s="290">
        <v>1</v>
      </c>
      <c r="O7" s="290">
        <v>1</v>
      </c>
      <c r="P7" s="290">
        <v>1</v>
      </c>
      <c r="Q7" s="290">
        <v>1</v>
      </c>
      <c r="R7" s="290">
        <v>1</v>
      </c>
      <c r="S7" s="290">
        <v>1</v>
      </c>
      <c r="T7" s="290">
        <v>1</v>
      </c>
      <c r="U7" s="283"/>
      <c r="V7" s="283"/>
    </row>
    <row r="8" spans="1:22" s="187" customFormat="1" ht="14.25" x14ac:dyDescent="0.2">
      <c r="A8" s="187" t="s">
        <v>193</v>
      </c>
      <c r="B8" s="290">
        <v>1.25</v>
      </c>
      <c r="C8" s="290">
        <v>1.0204081632653061</v>
      </c>
      <c r="D8" s="290">
        <v>1</v>
      </c>
      <c r="E8" s="290">
        <v>1</v>
      </c>
      <c r="F8" s="290">
        <v>1</v>
      </c>
      <c r="G8" s="290">
        <v>1</v>
      </c>
      <c r="H8" s="290">
        <v>1</v>
      </c>
      <c r="I8" s="290">
        <v>1</v>
      </c>
      <c r="J8" s="290">
        <v>1</v>
      </c>
      <c r="K8" s="290">
        <v>1</v>
      </c>
      <c r="L8" s="290">
        <v>1</v>
      </c>
      <c r="M8" s="290">
        <v>1</v>
      </c>
      <c r="N8" s="290">
        <v>1</v>
      </c>
      <c r="O8" s="290">
        <v>1</v>
      </c>
      <c r="P8" s="290">
        <v>1</v>
      </c>
      <c r="Q8" s="290">
        <v>1</v>
      </c>
      <c r="R8" s="290">
        <v>1</v>
      </c>
      <c r="S8" s="290">
        <v>1</v>
      </c>
      <c r="T8" s="290">
        <v>1</v>
      </c>
      <c r="U8" s="283"/>
      <c r="V8" s="283"/>
    </row>
    <row r="9" spans="1:22" x14ac:dyDescent="0.3">
      <c r="A9" s="187"/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</row>
    <row r="10" spans="1:22" x14ac:dyDescent="0.3">
      <c r="A10" s="187"/>
      <c r="B10" s="290"/>
      <c r="C10" s="290"/>
      <c r="D10" s="290"/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</row>
    <row r="11" spans="1:22" x14ac:dyDescent="0.3">
      <c r="A11" s="284" t="s">
        <v>262</v>
      </c>
      <c r="B11" s="290"/>
      <c r="C11" s="290"/>
      <c r="D11" s="290"/>
      <c r="E11" s="290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</row>
    <row r="12" spans="1:22" x14ac:dyDescent="0.3">
      <c r="A12" s="187"/>
      <c r="B12" s="290"/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</row>
    <row r="13" spans="1:22" x14ac:dyDescent="0.3">
      <c r="A13" s="189" t="s">
        <v>189</v>
      </c>
      <c r="B13" s="190">
        <v>12</v>
      </c>
      <c r="C13" s="190">
        <v>24</v>
      </c>
      <c r="D13" s="190">
        <v>36</v>
      </c>
      <c r="E13" s="190">
        <v>48</v>
      </c>
      <c r="F13" s="190">
        <v>60</v>
      </c>
      <c r="G13" s="190">
        <v>72</v>
      </c>
      <c r="H13" s="190">
        <v>84</v>
      </c>
      <c r="I13" s="190">
        <v>96</v>
      </c>
      <c r="J13" s="190">
        <v>108</v>
      </c>
      <c r="K13" s="190">
        <v>120</v>
      </c>
      <c r="L13" s="190">
        <v>132</v>
      </c>
      <c r="M13" s="190">
        <v>144</v>
      </c>
      <c r="N13" s="190">
        <v>156</v>
      </c>
      <c r="O13" s="190">
        <v>168</v>
      </c>
      <c r="P13" s="190">
        <v>180</v>
      </c>
      <c r="Q13" s="190">
        <v>192</v>
      </c>
      <c r="R13" s="190">
        <v>204</v>
      </c>
      <c r="S13" s="190">
        <v>216</v>
      </c>
      <c r="T13" s="190">
        <v>228</v>
      </c>
    </row>
    <row r="14" spans="1:22" x14ac:dyDescent="0.3">
      <c r="A14" s="187" t="s">
        <v>190</v>
      </c>
      <c r="B14" s="291">
        <f>1/B4</f>
        <v>1.6899999999999998E-2</v>
      </c>
      <c r="C14" s="291">
        <f t="shared" ref="C14:T14" si="0">1/C4</f>
        <v>8.1900000000000001E-2</v>
      </c>
      <c r="D14" s="291">
        <f t="shared" si="0"/>
        <v>0.26690000000000003</v>
      </c>
      <c r="E14" s="291">
        <f t="shared" si="0"/>
        <v>0.4869</v>
      </c>
      <c r="F14" s="291">
        <f t="shared" si="0"/>
        <v>0.65690000000000004</v>
      </c>
      <c r="G14" s="291">
        <f t="shared" si="0"/>
        <v>0.79690000000000005</v>
      </c>
      <c r="H14" s="291">
        <f t="shared" si="0"/>
        <v>0.88690000000000013</v>
      </c>
      <c r="I14" s="291">
        <f t="shared" si="0"/>
        <v>0.92690000000000006</v>
      </c>
      <c r="J14" s="291">
        <f t="shared" si="0"/>
        <v>0.94690000000000007</v>
      </c>
      <c r="K14" s="291">
        <f t="shared" si="0"/>
        <v>0.9609000000000002</v>
      </c>
      <c r="L14" s="291">
        <f t="shared" si="0"/>
        <v>0.97040000000000004</v>
      </c>
      <c r="M14" s="291">
        <f t="shared" si="0"/>
        <v>0.98540000000000005</v>
      </c>
      <c r="N14" s="291">
        <f t="shared" si="0"/>
        <v>0.99040000000000006</v>
      </c>
      <c r="O14" s="291">
        <f t="shared" si="0"/>
        <v>0.99439999999999995</v>
      </c>
      <c r="P14" s="291">
        <f t="shared" si="0"/>
        <v>0.99640000000000006</v>
      </c>
      <c r="Q14" s="291">
        <f t="shared" si="0"/>
        <v>0.9982000000000002</v>
      </c>
      <c r="R14" s="291">
        <f t="shared" si="0"/>
        <v>0.99919999999999998</v>
      </c>
      <c r="S14" s="291">
        <f t="shared" si="0"/>
        <v>1</v>
      </c>
      <c r="T14" s="291">
        <f t="shared" si="0"/>
        <v>1</v>
      </c>
    </row>
    <row r="15" spans="1:22" x14ac:dyDescent="0.3">
      <c r="A15" s="187" t="s">
        <v>188</v>
      </c>
      <c r="B15" s="291">
        <f t="shared" ref="B15:T18" si="1">1/B5</f>
        <v>0.3795</v>
      </c>
      <c r="C15" s="291">
        <f t="shared" si="1"/>
        <v>0.79949999999999999</v>
      </c>
      <c r="D15" s="291">
        <f t="shared" si="1"/>
        <v>0.90949999999999998</v>
      </c>
      <c r="E15" s="291">
        <f t="shared" si="1"/>
        <v>0.9245000000000001</v>
      </c>
      <c r="F15" s="291">
        <f t="shared" si="1"/>
        <v>0.93449999999999989</v>
      </c>
      <c r="G15" s="291">
        <f t="shared" si="1"/>
        <v>0.9444999999999999</v>
      </c>
      <c r="H15" s="291">
        <f t="shared" si="1"/>
        <v>0.95949999999999991</v>
      </c>
      <c r="I15" s="291">
        <f t="shared" si="1"/>
        <v>0.96699999999999997</v>
      </c>
      <c r="J15" s="291">
        <f t="shared" si="1"/>
        <v>0.96949999999999981</v>
      </c>
      <c r="K15" s="291">
        <f t="shared" si="1"/>
        <v>0.97449999999999992</v>
      </c>
      <c r="L15" s="291">
        <f t="shared" si="1"/>
        <v>0.97849999999999993</v>
      </c>
      <c r="M15" s="291">
        <f t="shared" si="1"/>
        <v>0.98449999999999982</v>
      </c>
      <c r="N15" s="291">
        <f t="shared" si="1"/>
        <v>0.98849999999999993</v>
      </c>
      <c r="O15" s="291">
        <f t="shared" si="1"/>
        <v>0.99450000000000005</v>
      </c>
      <c r="P15" s="291">
        <f t="shared" si="1"/>
        <v>0.99949999999999994</v>
      </c>
      <c r="Q15" s="291">
        <f t="shared" si="1"/>
        <v>1</v>
      </c>
      <c r="R15" s="291">
        <f t="shared" si="1"/>
        <v>1</v>
      </c>
      <c r="S15" s="291">
        <f t="shared" si="1"/>
        <v>1</v>
      </c>
      <c r="T15" s="291">
        <f t="shared" si="1"/>
        <v>1</v>
      </c>
    </row>
    <row r="16" spans="1:22" x14ac:dyDescent="0.3">
      <c r="A16" s="187" t="s">
        <v>191</v>
      </c>
      <c r="B16" s="291">
        <f t="shared" si="1"/>
        <v>0.6794</v>
      </c>
      <c r="C16" s="291">
        <f t="shared" si="1"/>
        <v>0.94940000000000002</v>
      </c>
      <c r="D16" s="291">
        <f t="shared" si="1"/>
        <v>0.98940000000000006</v>
      </c>
      <c r="E16" s="291">
        <f t="shared" si="1"/>
        <v>0.99439999999999995</v>
      </c>
      <c r="F16" s="291">
        <f t="shared" si="1"/>
        <v>0.99690000000000012</v>
      </c>
      <c r="G16" s="291">
        <f t="shared" si="1"/>
        <v>0.99860000000000004</v>
      </c>
      <c r="H16" s="291">
        <f t="shared" si="1"/>
        <v>1</v>
      </c>
      <c r="I16" s="291">
        <f t="shared" si="1"/>
        <v>1</v>
      </c>
      <c r="J16" s="291">
        <f t="shared" si="1"/>
        <v>1</v>
      </c>
      <c r="K16" s="291">
        <f t="shared" si="1"/>
        <v>1</v>
      </c>
      <c r="L16" s="291">
        <f t="shared" si="1"/>
        <v>1</v>
      </c>
      <c r="M16" s="291">
        <f t="shared" si="1"/>
        <v>1</v>
      </c>
      <c r="N16" s="291">
        <f t="shared" si="1"/>
        <v>1</v>
      </c>
      <c r="O16" s="291">
        <f t="shared" si="1"/>
        <v>1</v>
      </c>
      <c r="P16" s="291">
        <f t="shared" si="1"/>
        <v>1</v>
      </c>
      <c r="Q16" s="291">
        <f t="shared" si="1"/>
        <v>1</v>
      </c>
      <c r="R16" s="291">
        <f t="shared" si="1"/>
        <v>1</v>
      </c>
      <c r="S16" s="291">
        <f t="shared" si="1"/>
        <v>1</v>
      </c>
      <c r="T16" s="291">
        <f t="shared" si="1"/>
        <v>1</v>
      </c>
    </row>
    <row r="17" spans="1:22" x14ac:dyDescent="0.3">
      <c r="A17" s="187" t="s">
        <v>192</v>
      </c>
      <c r="B17" s="291">
        <f t="shared" si="1"/>
        <v>0.85</v>
      </c>
      <c r="C17" s="291">
        <f t="shared" si="1"/>
        <v>0.99</v>
      </c>
      <c r="D17" s="291">
        <f t="shared" si="1"/>
        <v>1</v>
      </c>
      <c r="E17" s="291">
        <f t="shared" si="1"/>
        <v>1</v>
      </c>
      <c r="F17" s="291">
        <f t="shared" si="1"/>
        <v>1</v>
      </c>
      <c r="G17" s="291">
        <f t="shared" si="1"/>
        <v>1</v>
      </c>
      <c r="H17" s="291">
        <f t="shared" si="1"/>
        <v>1</v>
      </c>
      <c r="I17" s="291">
        <f t="shared" si="1"/>
        <v>1</v>
      </c>
      <c r="J17" s="291">
        <f t="shared" si="1"/>
        <v>1</v>
      </c>
      <c r="K17" s="291">
        <f t="shared" si="1"/>
        <v>1</v>
      </c>
      <c r="L17" s="291">
        <f t="shared" si="1"/>
        <v>1</v>
      </c>
      <c r="M17" s="291">
        <f t="shared" si="1"/>
        <v>1</v>
      </c>
      <c r="N17" s="291">
        <f t="shared" si="1"/>
        <v>1</v>
      </c>
      <c r="O17" s="291">
        <f t="shared" si="1"/>
        <v>1</v>
      </c>
      <c r="P17" s="291">
        <f t="shared" si="1"/>
        <v>1</v>
      </c>
      <c r="Q17" s="291">
        <f t="shared" si="1"/>
        <v>1</v>
      </c>
      <c r="R17" s="291">
        <f t="shared" si="1"/>
        <v>1</v>
      </c>
      <c r="S17" s="291">
        <f t="shared" si="1"/>
        <v>1</v>
      </c>
      <c r="T17" s="291">
        <f t="shared" si="1"/>
        <v>1</v>
      </c>
    </row>
    <row r="18" spans="1:22" x14ac:dyDescent="0.3">
      <c r="A18" s="187" t="s">
        <v>193</v>
      </c>
      <c r="B18" s="291">
        <f t="shared" si="1"/>
        <v>0.8</v>
      </c>
      <c r="C18" s="291">
        <f t="shared" si="1"/>
        <v>0.98</v>
      </c>
      <c r="D18" s="291">
        <f t="shared" si="1"/>
        <v>1</v>
      </c>
      <c r="E18" s="291">
        <f t="shared" si="1"/>
        <v>1</v>
      </c>
      <c r="F18" s="291">
        <f t="shared" si="1"/>
        <v>1</v>
      </c>
      <c r="G18" s="291">
        <f t="shared" si="1"/>
        <v>1</v>
      </c>
      <c r="H18" s="291">
        <f t="shared" si="1"/>
        <v>1</v>
      </c>
      <c r="I18" s="291">
        <f t="shared" si="1"/>
        <v>1</v>
      </c>
      <c r="J18" s="291">
        <f t="shared" si="1"/>
        <v>1</v>
      </c>
      <c r="K18" s="291">
        <f t="shared" si="1"/>
        <v>1</v>
      </c>
      <c r="L18" s="291">
        <f t="shared" si="1"/>
        <v>1</v>
      </c>
      <c r="M18" s="291">
        <f t="shared" si="1"/>
        <v>1</v>
      </c>
      <c r="N18" s="291">
        <f t="shared" si="1"/>
        <v>1</v>
      </c>
      <c r="O18" s="291">
        <f t="shared" si="1"/>
        <v>1</v>
      </c>
      <c r="P18" s="291">
        <f t="shared" si="1"/>
        <v>1</v>
      </c>
      <c r="Q18" s="291">
        <f t="shared" si="1"/>
        <v>1</v>
      </c>
      <c r="R18" s="291">
        <f t="shared" si="1"/>
        <v>1</v>
      </c>
      <c r="S18" s="291">
        <f t="shared" si="1"/>
        <v>1</v>
      </c>
      <c r="T18" s="291">
        <f t="shared" si="1"/>
        <v>1</v>
      </c>
      <c r="U18" s="187"/>
      <c r="V18" s="187"/>
    </row>
    <row r="19" spans="1:22" x14ac:dyDescent="0.3">
      <c r="A19" s="187"/>
      <c r="B19" s="291"/>
      <c r="C19" s="291"/>
      <c r="D19" s="291"/>
      <c r="E19" s="291"/>
      <c r="F19" s="291"/>
      <c r="G19" s="291"/>
      <c r="H19" s="291"/>
      <c r="I19" s="291"/>
      <c r="J19" s="291"/>
      <c r="K19" s="291"/>
      <c r="L19" s="291"/>
      <c r="M19" s="291"/>
      <c r="N19" s="291"/>
      <c r="O19" s="291"/>
      <c r="P19" s="291"/>
      <c r="Q19" s="291"/>
      <c r="R19" s="291"/>
      <c r="S19" s="291"/>
      <c r="T19" s="291"/>
      <c r="U19" s="187"/>
      <c r="V19" s="187"/>
    </row>
    <row r="20" spans="1:22" x14ac:dyDescent="0.3">
      <c r="A20" s="187"/>
      <c r="B20" s="291"/>
      <c r="C20" s="291"/>
      <c r="D20" s="291"/>
      <c r="E20" s="291"/>
      <c r="F20" s="291"/>
      <c r="G20" s="291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187"/>
      <c r="V20" s="187"/>
    </row>
    <row r="21" spans="1:22" x14ac:dyDescent="0.3">
      <c r="A21" s="284" t="s">
        <v>263</v>
      </c>
      <c r="B21" s="291"/>
      <c r="C21" s="291"/>
      <c r="D21" s="291"/>
      <c r="E21" s="291"/>
      <c r="F21" s="291"/>
      <c r="G21" s="291"/>
      <c r="H21" s="291"/>
      <c r="I21" s="291"/>
      <c r="J21" s="291"/>
      <c r="K21" s="291"/>
      <c r="L21" s="291"/>
      <c r="M21" s="291"/>
      <c r="N21" s="291"/>
      <c r="O21" s="291"/>
      <c r="P21" s="291"/>
      <c r="Q21" s="291"/>
      <c r="R21" s="291"/>
      <c r="S21" s="291"/>
      <c r="T21" s="291"/>
      <c r="U21" s="187"/>
      <c r="V21" s="187"/>
    </row>
    <row r="22" spans="1:22" x14ac:dyDescent="0.3">
      <c r="A22" s="187"/>
      <c r="B22" s="187"/>
      <c r="C22" s="187"/>
      <c r="D22" s="187"/>
      <c r="E22" s="187"/>
      <c r="F22" s="187"/>
      <c r="G22" s="187"/>
      <c r="H22" s="187"/>
      <c r="I22" s="187"/>
      <c r="J22" s="187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8"/>
      <c r="V22" s="188"/>
    </row>
    <row r="23" spans="1:22" x14ac:dyDescent="0.3">
      <c r="A23" s="189" t="s">
        <v>189</v>
      </c>
      <c r="B23" s="190">
        <v>12</v>
      </c>
      <c r="C23" s="190">
        <v>24</v>
      </c>
      <c r="D23" s="190">
        <v>36</v>
      </c>
      <c r="E23" s="190">
        <v>48</v>
      </c>
      <c r="F23" s="190">
        <v>60</v>
      </c>
      <c r="G23" s="190">
        <v>72</v>
      </c>
      <c r="H23" s="190">
        <v>84</v>
      </c>
      <c r="I23" s="190">
        <v>96</v>
      </c>
      <c r="J23" s="190">
        <v>108</v>
      </c>
      <c r="K23" s="190">
        <v>120</v>
      </c>
      <c r="L23" s="190">
        <v>132</v>
      </c>
      <c r="M23" s="190">
        <v>144</v>
      </c>
      <c r="N23" s="190">
        <v>156</v>
      </c>
      <c r="O23" s="190">
        <v>168</v>
      </c>
      <c r="P23" s="190">
        <v>180</v>
      </c>
      <c r="Q23" s="190">
        <v>192</v>
      </c>
      <c r="R23" s="190">
        <v>204</v>
      </c>
      <c r="S23" s="190">
        <v>216</v>
      </c>
      <c r="T23" s="190">
        <v>228</v>
      </c>
      <c r="U23" s="187"/>
      <c r="V23" s="189" t="s">
        <v>187</v>
      </c>
    </row>
    <row r="24" spans="1:22" x14ac:dyDescent="0.3">
      <c r="A24" s="187" t="s">
        <v>190</v>
      </c>
      <c r="B24" s="184">
        <f>B14</f>
        <v>1.6899999999999998E-2</v>
      </c>
      <c r="C24" s="184">
        <f>C14-B14</f>
        <v>6.5000000000000002E-2</v>
      </c>
      <c r="D24" s="184">
        <f t="shared" ref="D24:T24" si="2">D14-C14</f>
        <v>0.18500000000000003</v>
      </c>
      <c r="E24" s="184">
        <f t="shared" si="2"/>
        <v>0.21999999999999997</v>
      </c>
      <c r="F24" s="184">
        <f t="shared" si="2"/>
        <v>0.17000000000000004</v>
      </c>
      <c r="G24" s="184">
        <f t="shared" si="2"/>
        <v>0.14000000000000001</v>
      </c>
      <c r="H24" s="184">
        <f t="shared" si="2"/>
        <v>9.000000000000008E-2</v>
      </c>
      <c r="I24" s="184">
        <f t="shared" si="2"/>
        <v>3.9999999999999925E-2</v>
      </c>
      <c r="J24" s="184">
        <f t="shared" si="2"/>
        <v>2.0000000000000018E-2</v>
      </c>
      <c r="K24" s="184">
        <f t="shared" si="2"/>
        <v>1.4000000000000123E-2</v>
      </c>
      <c r="L24" s="184">
        <f t="shared" si="2"/>
        <v>9.4999999999998419E-3</v>
      </c>
      <c r="M24" s="184">
        <f t="shared" si="2"/>
        <v>1.5000000000000013E-2</v>
      </c>
      <c r="N24" s="184">
        <f t="shared" si="2"/>
        <v>5.0000000000000044E-3</v>
      </c>
      <c r="O24" s="184">
        <f t="shared" si="2"/>
        <v>3.9999999999998925E-3</v>
      </c>
      <c r="P24" s="184">
        <f t="shared" si="2"/>
        <v>2.0000000000001128E-3</v>
      </c>
      <c r="Q24" s="184">
        <f t="shared" si="2"/>
        <v>1.8000000000001348E-3</v>
      </c>
      <c r="R24" s="184">
        <f t="shared" si="2"/>
        <v>9.9999999999977884E-4</v>
      </c>
      <c r="S24" s="184">
        <f t="shared" si="2"/>
        <v>8.0000000000002292E-4</v>
      </c>
      <c r="T24" s="184">
        <f t="shared" si="2"/>
        <v>0</v>
      </c>
      <c r="U24" s="187"/>
      <c r="V24" s="184">
        <f>SUM(B24:T24)</f>
        <v>1</v>
      </c>
    </row>
    <row r="25" spans="1:22" x14ac:dyDescent="0.3">
      <c r="A25" s="187" t="s">
        <v>188</v>
      </c>
      <c r="B25" s="184">
        <f t="shared" ref="B25:B28" si="3">B15</f>
        <v>0.3795</v>
      </c>
      <c r="C25" s="184">
        <f t="shared" ref="C25:T28" si="4">C15-B15</f>
        <v>0.42</v>
      </c>
      <c r="D25" s="184">
        <f t="shared" si="4"/>
        <v>0.10999999999999999</v>
      </c>
      <c r="E25" s="184">
        <f t="shared" si="4"/>
        <v>1.5000000000000124E-2</v>
      </c>
      <c r="F25" s="184">
        <f t="shared" si="4"/>
        <v>9.9999999999997868E-3</v>
      </c>
      <c r="G25" s="184">
        <f t="shared" si="4"/>
        <v>1.0000000000000009E-2</v>
      </c>
      <c r="H25" s="184">
        <f t="shared" si="4"/>
        <v>1.5000000000000013E-2</v>
      </c>
      <c r="I25" s="184">
        <f t="shared" si="4"/>
        <v>7.5000000000000622E-3</v>
      </c>
      <c r="J25" s="184">
        <f t="shared" si="4"/>
        <v>2.4999999999998357E-3</v>
      </c>
      <c r="K25" s="184">
        <f t="shared" si="4"/>
        <v>5.0000000000001155E-3</v>
      </c>
      <c r="L25" s="184">
        <f t="shared" si="4"/>
        <v>4.0000000000000036E-3</v>
      </c>
      <c r="M25" s="184">
        <f t="shared" si="4"/>
        <v>5.9999999999998943E-3</v>
      </c>
      <c r="N25" s="184">
        <f t="shared" si="4"/>
        <v>4.0000000000001146E-3</v>
      </c>
      <c r="O25" s="184">
        <f t="shared" si="4"/>
        <v>6.0000000000001164E-3</v>
      </c>
      <c r="P25" s="184">
        <f t="shared" si="4"/>
        <v>4.9999999999998934E-3</v>
      </c>
      <c r="Q25" s="184">
        <f t="shared" si="4"/>
        <v>5.0000000000005596E-4</v>
      </c>
      <c r="R25" s="184">
        <f t="shared" si="4"/>
        <v>0</v>
      </c>
      <c r="S25" s="184">
        <f t="shared" si="4"/>
        <v>0</v>
      </c>
      <c r="T25" s="184">
        <f t="shared" si="4"/>
        <v>0</v>
      </c>
      <c r="U25" s="187"/>
      <c r="V25" s="184">
        <f t="shared" ref="V25:V28" si="5">SUM(B25:T25)</f>
        <v>1</v>
      </c>
    </row>
    <row r="26" spans="1:22" x14ac:dyDescent="0.3">
      <c r="A26" s="187" t="s">
        <v>191</v>
      </c>
      <c r="B26" s="184">
        <f t="shared" si="3"/>
        <v>0.6794</v>
      </c>
      <c r="C26" s="184">
        <f t="shared" si="4"/>
        <v>0.27</v>
      </c>
      <c r="D26" s="184">
        <f t="shared" si="4"/>
        <v>4.0000000000000036E-2</v>
      </c>
      <c r="E26" s="184">
        <f t="shared" si="4"/>
        <v>4.9999999999998934E-3</v>
      </c>
      <c r="F26" s="184">
        <f t="shared" si="4"/>
        <v>2.5000000000001688E-3</v>
      </c>
      <c r="G26" s="184">
        <f t="shared" si="4"/>
        <v>1.6999999999999238E-3</v>
      </c>
      <c r="H26" s="184">
        <f t="shared" si="4"/>
        <v>1.3999999999999568E-3</v>
      </c>
      <c r="I26" s="184">
        <f t="shared" si="4"/>
        <v>0</v>
      </c>
      <c r="J26" s="184">
        <f t="shared" si="4"/>
        <v>0</v>
      </c>
      <c r="K26" s="184">
        <f t="shared" si="4"/>
        <v>0</v>
      </c>
      <c r="L26" s="184">
        <f t="shared" si="4"/>
        <v>0</v>
      </c>
      <c r="M26" s="184">
        <f t="shared" si="4"/>
        <v>0</v>
      </c>
      <c r="N26" s="184">
        <f t="shared" si="4"/>
        <v>0</v>
      </c>
      <c r="O26" s="184">
        <f t="shared" si="4"/>
        <v>0</v>
      </c>
      <c r="P26" s="184">
        <f t="shared" si="4"/>
        <v>0</v>
      </c>
      <c r="Q26" s="184">
        <f t="shared" si="4"/>
        <v>0</v>
      </c>
      <c r="R26" s="184">
        <f t="shared" si="4"/>
        <v>0</v>
      </c>
      <c r="S26" s="184">
        <f t="shared" si="4"/>
        <v>0</v>
      </c>
      <c r="T26" s="184">
        <f t="shared" si="4"/>
        <v>0</v>
      </c>
      <c r="U26" s="187"/>
      <c r="V26" s="184">
        <f t="shared" si="5"/>
        <v>1</v>
      </c>
    </row>
    <row r="27" spans="1:22" x14ac:dyDescent="0.3">
      <c r="A27" s="187" t="s">
        <v>192</v>
      </c>
      <c r="B27" s="184">
        <f t="shared" si="3"/>
        <v>0.85</v>
      </c>
      <c r="C27" s="184">
        <f t="shared" si="4"/>
        <v>0.14000000000000001</v>
      </c>
      <c r="D27" s="184">
        <f t="shared" si="4"/>
        <v>1.0000000000000009E-2</v>
      </c>
      <c r="E27" s="184">
        <f t="shared" si="4"/>
        <v>0</v>
      </c>
      <c r="F27" s="184">
        <f t="shared" si="4"/>
        <v>0</v>
      </c>
      <c r="G27" s="184">
        <f t="shared" si="4"/>
        <v>0</v>
      </c>
      <c r="H27" s="184">
        <f t="shared" si="4"/>
        <v>0</v>
      </c>
      <c r="I27" s="184">
        <f t="shared" si="4"/>
        <v>0</v>
      </c>
      <c r="J27" s="184">
        <f t="shared" si="4"/>
        <v>0</v>
      </c>
      <c r="K27" s="184">
        <f t="shared" si="4"/>
        <v>0</v>
      </c>
      <c r="L27" s="184">
        <f t="shared" si="4"/>
        <v>0</v>
      </c>
      <c r="M27" s="184">
        <f t="shared" si="4"/>
        <v>0</v>
      </c>
      <c r="N27" s="184">
        <f t="shared" si="4"/>
        <v>0</v>
      </c>
      <c r="O27" s="184">
        <f t="shared" si="4"/>
        <v>0</v>
      </c>
      <c r="P27" s="184">
        <f t="shared" si="4"/>
        <v>0</v>
      </c>
      <c r="Q27" s="184">
        <f t="shared" si="4"/>
        <v>0</v>
      </c>
      <c r="R27" s="184">
        <f t="shared" si="4"/>
        <v>0</v>
      </c>
      <c r="S27" s="184">
        <f t="shared" si="4"/>
        <v>0</v>
      </c>
      <c r="T27" s="184">
        <f t="shared" si="4"/>
        <v>0</v>
      </c>
      <c r="U27" s="187"/>
      <c r="V27" s="184">
        <f t="shared" si="5"/>
        <v>1</v>
      </c>
    </row>
    <row r="28" spans="1:22" x14ac:dyDescent="0.3">
      <c r="A28" s="187" t="s">
        <v>193</v>
      </c>
      <c r="B28" s="184">
        <f t="shared" si="3"/>
        <v>0.8</v>
      </c>
      <c r="C28" s="184">
        <f t="shared" si="4"/>
        <v>0.17999999999999994</v>
      </c>
      <c r="D28" s="184">
        <f t="shared" si="4"/>
        <v>2.0000000000000018E-2</v>
      </c>
      <c r="E28" s="184">
        <f t="shared" si="4"/>
        <v>0</v>
      </c>
      <c r="F28" s="184">
        <f t="shared" si="4"/>
        <v>0</v>
      </c>
      <c r="G28" s="184">
        <f t="shared" si="4"/>
        <v>0</v>
      </c>
      <c r="H28" s="184">
        <f t="shared" si="4"/>
        <v>0</v>
      </c>
      <c r="I28" s="184">
        <f t="shared" si="4"/>
        <v>0</v>
      </c>
      <c r="J28" s="184">
        <f t="shared" si="4"/>
        <v>0</v>
      </c>
      <c r="K28" s="184">
        <f t="shared" si="4"/>
        <v>0</v>
      </c>
      <c r="L28" s="184">
        <f t="shared" si="4"/>
        <v>0</v>
      </c>
      <c r="M28" s="184">
        <f t="shared" si="4"/>
        <v>0</v>
      </c>
      <c r="N28" s="184">
        <f t="shared" si="4"/>
        <v>0</v>
      </c>
      <c r="O28" s="184">
        <f t="shared" si="4"/>
        <v>0</v>
      </c>
      <c r="P28" s="184">
        <f t="shared" si="4"/>
        <v>0</v>
      </c>
      <c r="Q28" s="184">
        <f t="shared" si="4"/>
        <v>0</v>
      </c>
      <c r="R28" s="184">
        <f t="shared" si="4"/>
        <v>0</v>
      </c>
      <c r="S28" s="184">
        <f t="shared" si="4"/>
        <v>0</v>
      </c>
      <c r="T28" s="184">
        <f t="shared" si="4"/>
        <v>0</v>
      </c>
      <c r="U28" s="187"/>
      <c r="V28" s="184">
        <f t="shared" si="5"/>
        <v>1</v>
      </c>
    </row>
    <row r="29" spans="1:22" x14ac:dyDescent="0.3"/>
    <row r="30" spans="1:22" x14ac:dyDescent="0.3">
      <c r="A30" s="187" t="s">
        <v>186</v>
      </c>
      <c r="B30" s="187">
        <v>0.5</v>
      </c>
      <c r="C30" s="186">
        <v>1.5</v>
      </c>
      <c r="D30" s="186">
        <v>2.5</v>
      </c>
      <c r="E30" s="186">
        <v>3.5</v>
      </c>
      <c r="F30" s="186">
        <v>4.5</v>
      </c>
      <c r="G30" s="186">
        <v>5.5</v>
      </c>
      <c r="H30" s="186">
        <v>6.5</v>
      </c>
      <c r="I30" s="186">
        <v>7.5</v>
      </c>
      <c r="J30" s="186">
        <v>8.5</v>
      </c>
      <c r="K30" s="186">
        <v>9.5</v>
      </c>
      <c r="L30" s="186">
        <v>10.5</v>
      </c>
      <c r="M30" s="186">
        <v>11.5</v>
      </c>
      <c r="N30" s="186">
        <v>12.5</v>
      </c>
      <c r="O30" s="186">
        <v>13.5</v>
      </c>
      <c r="P30" s="186">
        <v>14.5</v>
      </c>
      <c r="Q30" s="186">
        <v>15.5</v>
      </c>
      <c r="R30" s="186">
        <v>16.5</v>
      </c>
      <c r="S30" s="186">
        <v>17.5</v>
      </c>
      <c r="T30" s="186">
        <v>18.5</v>
      </c>
    </row>
    <row r="31" spans="1:22" x14ac:dyDescent="0.3">
      <c r="A31" s="187"/>
      <c r="B31" s="187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6"/>
      <c r="R31" s="186"/>
      <c r="S31" s="186"/>
      <c r="T31" s="186"/>
    </row>
    <row r="32" spans="1:22" x14ac:dyDescent="0.3">
      <c r="A32" s="187"/>
      <c r="B32" s="187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</row>
    <row r="33" spans="1:6" x14ac:dyDescent="0.3">
      <c r="A33" s="284" t="s">
        <v>160</v>
      </c>
    </row>
    <row r="34" spans="1:6" x14ac:dyDescent="0.3">
      <c r="A34" s="187"/>
    </row>
    <row r="35" spans="1:6" x14ac:dyDescent="0.3">
      <c r="A35" s="189" t="s">
        <v>189</v>
      </c>
      <c r="B35" s="189" t="s">
        <v>266</v>
      </c>
    </row>
    <row r="36" spans="1:6" x14ac:dyDescent="0.3">
      <c r="A36" s="187" t="s">
        <v>190</v>
      </c>
      <c r="B36" s="185">
        <f>SUMPRODUCT($B$30:$T$30,B24:T24)</f>
        <v>4.5375999999999985</v>
      </c>
    </row>
    <row r="37" spans="1:6" x14ac:dyDescent="0.3">
      <c r="A37" s="187" t="s">
        <v>188</v>
      </c>
      <c r="B37" s="185">
        <f>SUMPRODUCT($B$30:$T$30,B25:T25)</f>
        <v>1.7920000000000005</v>
      </c>
    </row>
    <row r="38" spans="1:6" x14ac:dyDescent="0.3">
      <c r="A38" s="187" t="s">
        <v>191</v>
      </c>
      <c r="B38" s="185">
        <f>SUMPRODUCT($B$30:$T$30,B26:T26)</f>
        <v>0.89189999999999969</v>
      </c>
    </row>
    <row r="39" spans="1:6" x14ac:dyDescent="0.3">
      <c r="A39" s="187" t="s">
        <v>192</v>
      </c>
      <c r="B39" s="185">
        <f>SUMPRODUCT($B$30:$T$30,B27:T27)</f>
        <v>0.66</v>
      </c>
    </row>
    <row r="40" spans="1:6" x14ac:dyDescent="0.3">
      <c r="A40" s="187" t="s">
        <v>193</v>
      </c>
      <c r="B40" s="185">
        <f>SUMPRODUCT($B$30:$T$30,B28:T28)</f>
        <v>0.72</v>
      </c>
    </row>
    <row r="41" spans="1:6" x14ac:dyDescent="0.3"/>
    <row r="42" spans="1:6" x14ac:dyDescent="0.3"/>
    <row r="43" spans="1:6" x14ac:dyDescent="0.3">
      <c r="A43" s="284" t="s">
        <v>264</v>
      </c>
      <c r="B43" s="192"/>
      <c r="C43" s="134"/>
      <c r="D43" s="134"/>
      <c r="E43" s="134"/>
    </row>
    <row r="44" spans="1:6" x14ac:dyDescent="0.3">
      <c r="A44" s="284"/>
      <c r="B44" s="192"/>
      <c r="C44" s="134"/>
      <c r="D44" s="134"/>
      <c r="E44" s="134"/>
    </row>
    <row r="45" spans="1:6" x14ac:dyDescent="0.3">
      <c r="B45" s="193">
        <v>2020</v>
      </c>
      <c r="C45" s="193">
        <v>2021</v>
      </c>
      <c r="D45" s="194">
        <v>2022</v>
      </c>
      <c r="E45" s="194">
        <v>2023</v>
      </c>
      <c r="F45" s="194">
        <v>2024</v>
      </c>
    </row>
    <row r="46" spans="1:6" x14ac:dyDescent="0.3">
      <c r="A46" s="187" t="s">
        <v>190</v>
      </c>
      <c r="B46" s="191">
        <v>0.48</v>
      </c>
      <c r="C46" s="191">
        <v>0.53</v>
      </c>
      <c r="D46" s="195">
        <v>0.48</v>
      </c>
      <c r="E46" s="195">
        <v>0.5</v>
      </c>
      <c r="F46" s="195">
        <v>0.5</v>
      </c>
    </row>
    <row r="47" spans="1:6" x14ac:dyDescent="0.3">
      <c r="A47" s="187" t="s">
        <v>188</v>
      </c>
      <c r="B47" s="195">
        <v>0.08</v>
      </c>
      <c r="C47" s="195">
        <v>0.06</v>
      </c>
      <c r="D47" s="195">
        <v>0.09</v>
      </c>
      <c r="E47" s="195">
        <v>0.11</v>
      </c>
      <c r="F47" s="195">
        <v>0.12</v>
      </c>
    </row>
    <row r="48" spans="1:6" x14ac:dyDescent="0.3">
      <c r="A48" s="187" t="s">
        <v>191</v>
      </c>
      <c r="B48" s="195">
        <v>0.13</v>
      </c>
      <c r="C48" s="195">
        <v>0.12</v>
      </c>
      <c r="D48" s="195">
        <v>0.15</v>
      </c>
      <c r="E48" s="195">
        <v>0.14000000000000001</v>
      </c>
      <c r="F48" s="195">
        <v>0.15</v>
      </c>
    </row>
    <row r="49" spans="1:6" x14ac:dyDescent="0.3">
      <c r="A49" s="187" t="s">
        <v>192</v>
      </c>
      <c r="B49" s="195">
        <v>0.19</v>
      </c>
      <c r="C49" s="195">
        <v>0.17</v>
      </c>
      <c r="D49" s="195">
        <v>0.16</v>
      </c>
      <c r="E49" s="195">
        <v>0.15</v>
      </c>
      <c r="F49" s="195">
        <v>0.14000000000000001</v>
      </c>
    </row>
    <row r="50" spans="1:6" x14ac:dyDescent="0.3">
      <c r="A50" s="187" t="s">
        <v>193</v>
      </c>
      <c r="B50" s="195">
        <v>0.12</v>
      </c>
      <c r="C50" s="195">
        <v>0.12</v>
      </c>
      <c r="D50" s="195">
        <v>0.12</v>
      </c>
      <c r="E50" s="195">
        <v>0.1</v>
      </c>
      <c r="F50" s="195">
        <v>0.09</v>
      </c>
    </row>
    <row r="51" spans="1:6" x14ac:dyDescent="0.3">
      <c r="B51" s="195">
        <f>SUM(B46:B50)</f>
        <v>0.99999999999999989</v>
      </c>
      <c r="C51" s="195">
        <f t="shared" ref="C51:F51" si="6">SUM(C46:C50)</f>
        <v>1</v>
      </c>
      <c r="D51" s="195">
        <f t="shared" si="6"/>
        <v>1</v>
      </c>
      <c r="E51" s="195">
        <f t="shared" si="6"/>
        <v>1</v>
      </c>
      <c r="F51" s="195">
        <f t="shared" si="6"/>
        <v>1</v>
      </c>
    </row>
    <row r="52" spans="1:6" x14ac:dyDescent="0.3"/>
    <row r="53" spans="1:6" x14ac:dyDescent="0.3">
      <c r="A53" s="284" t="s">
        <v>265</v>
      </c>
    </row>
    <row r="54" spans="1:6" ht="17.25" thickBot="1" x14ac:dyDescent="0.35">
      <c r="A54" s="189"/>
    </row>
    <row r="55" spans="1:6" x14ac:dyDescent="0.3">
      <c r="B55" s="285">
        <v>2020</v>
      </c>
      <c r="C55" s="286">
        <v>2021</v>
      </c>
      <c r="D55" s="287">
        <v>2022</v>
      </c>
      <c r="E55" s="287">
        <v>2023</v>
      </c>
      <c r="F55" s="288">
        <v>2024</v>
      </c>
    </row>
    <row r="56" spans="1:6" ht="17.25" thickBot="1" x14ac:dyDescent="0.35">
      <c r="A56" s="283" t="s">
        <v>194</v>
      </c>
      <c r="B56" s="292">
        <f>SUMPRODUCT(B46:B50,$B$36:$B$40)</f>
        <v>2.6491549999999986</v>
      </c>
      <c r="C56" s="293">
        <f>SUMPRODUCT(C46:C50,$B$36:$B$40)</f>
        <v>2.8180759999999996</v>
      </c>
      <c r="D56" s="293">
        <f>SUMPRODUCT(D46:D50,$B$36:$B$40)</f>
        <v>2.665112999999999</v>
      </c>
      <c r="E56" s="293">
        <f>SUMPRODUCT(E46:E50,$B$36:$B$40)</f>
        <v>2.7617859999999994</v>
      </c>
      <c r="F56" s="294">
        <f>SUMPRODUCT(F46:F50,$B$36:$B$40)</f>
        <v>2.7748249999999994</v>
      </c>
    </row>
    <row r="57" spans="1:6" x14ac:dyDescent="0.3"/>
  </sheetData>
  <sheetProtection algorithmName="SHA-512" hashValue="oArHcygMkNsvrUChNlh/463ipB62CZPPF2TsVmzdllYPd5WnaAV1St+vKrH4ImFX7wnPZ+I0P8ixIAM6+LZ2EA==" saltValue="/s3yZ0zur2hMoq/WI+MPyw==" spinCount="100000" sheet="1" objects="1" scenarios="1"/>
  <conditionalFormatting sqref="V24:V28">
    <cfRule type="cellIs" dxfId="0" priority="1" operator="notEqual">
      <formula>1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FCD8-EF9A-4824-9EDB-C6138D48DA98}">
  <dimension ref="A1:K30"/>
  <sheetViews>
    <sheetView workbookViewId="0">
      <selection activeCell="G12" sqref="G12"/>
    </sheetView>
  </sheetViews>
  <sheetFormatPr defaultColWidth="0" defaultRowHeight="16.5" zeroHeight="1" x14ac:dyDescent="0.3"/>
  <cols>
    <col min="1" max="1" width="9" style="283" customWidth="1"/>
    <col min="2" max="4" width="18.25" style="296" customWidth="1"/>
    <col min="5" max="6" width="9" style="296" customWidth="1"/>
    <col min="7" max="7" width="19.125" style="283" customWidth="1"/>
    <col min="8" max="8" width="10.875" style="283" customWidth="1"/>
    <col min="9" max="9" width="14.875" style="283" customWidth="1"/>
    <col min="10" max="10" width="9" style="283" customWidth="1"/>
    <col min="11" max="11" width="9" customWidth="1"/>
    <col min="12" max="16384" width="9" hidden="1"/>
  </cols>
  <sheetData>
    <row r="1" spans="2:9" x14ac:dyDescent="0.3"/>
    <row r="2" spans="2:9" x14ac:dyDescent="0.3"/>
    <row r="3" spans="2:9" x14ac:dyDescent="0.3">
      <c r="B3" s="381" t="s">
        <v>284</v>
      </c>
      <c r="C3" s="381"/>
      <c r="D3" s="381"/>
      <c r="G3" s="382" t="s">
        <v>285</v>
      </c>
      <c r="H3" s="383"/>
      <c r="I3" s="383"/>
    </row>
    <row r="4" spans="2:9" x14ac:dyDescent="0.3">
      <c r="B4" s="381"/>
      <c r="C4" s="381"/>
      <c r="D4" s="381"/>
      <c r="G4" s="383"/>
      <c r="H4" s="383"/>
      <c r="I4" s="383"/>
    </row>
    <row r="5" spans="2:9" x14ac:dyDescent="0.3">
      <c r="B5" s="381"/>
      <c r="C5" s="381"/>
      <c r="D5" s="381"/>
      <c r="G5" s="383"/>
      <c r="H5" s="383"/>
      <c r="I5" s="383"/>
    </row>
    <row r="6" spans="2:9" x14ac:dyDescent="0.3"/>
    <row r="7" spans="2:9" x14ac:dyDescent="0.3">
      <c r="B7" s="295" t="s">
        <v>282</v>
      </c>
      <c r="G7" s="295" t="s">
        <v>283</v>
      </c>
      <c r="H7" s="296"/>
      <c r="I7" s="296"/>
    </row>
    <row r="8" spans="2:9" x14ac:dyDescent="0.3">
      <c r="G8" s="296"/>
      <c r="H8" s="296"/>
      <c r="I8" s="296"/>
    </row>
    <row r="9" spans="2:9" ht="28.5" x14ac:dyDescent="0.3">
      <c r="B9" s="297" t="s">
        <v>168</v>
      </c>
      <c r="C9" s="297" t="s">
        <v>169</v>
      </c>
      <c r="G9" s="296"/>
      <c r="H9" s="296"/>
      <c r="I9" s="296"/>
    </row>
    <row r="10" spans="2:9" x14ac:dyDescent="0.3">
      <c r="B10" s="298">
        <v>0</v>
      </c>
      <c r="C10" s="298">
        <v>0</v>
      </c>
    </row>
    <row r="11" spans="2:9" x14ac:dyDescent="0.3"/>
    <row r="12" spans="2:9" x14ac:dyDescent="0.3">
      <c r="C12" s="296" t="s">
        <v>167</v>
      </c>
      <c r="G12" s="296"/>
      <c r="H12" s="296" t="s">
        <v>167</v>
      </c>
      <c r="I12" s="296"/>
    </row>
    <row r="13" spans="2:9" ht="28.5" x14ac:dyDescent="0.3">
      <c r="B13" s="296" t="s">
        <v>162</v>
      </c>
      <c r="C13" s="297" t="s">
        <v>163</v>
      </c>
      <c r="D13" s="297" t="s">
        <v>164</v>
      </c>
      <c r="G13" s="296" t="s">
        <v>162</v>
      </c>
      <c r="H13" s="297" t="s">
        <v>163</v>
      </c>
      <c r="I13" s="297" t="s">
        <v>164</v>
      </c>
    </row>
    <row r="14" spans="2:9" x14ac:dyDescent="0.3">
      <c r="B14" s="296">
        <v>0</v>
      </c>
      <c r="C14" s="296">
        <f t="shared" ref="C14:C26" si="0">IF(B14 &lt; $C$10, 0,
 IF(B14 = $C$10, 1 + $B$10,
 IF(B14 &gt; 11 + $C$10 - $B$10, 0,
 IF(B14 &lt; $C$58 + 12, 1, 0))))</f>
        <v>1</v>
      </c>
      <c r="D14" s="298">
        <v>0</v>
      </c>
      <c r="G14" s="296">
        <v>0</v>
      </c>
      <c r="H14" s="296">
        <v>4</v>
      </c>
      <c r="I14" s="298">
        <v>0</v>
      </c>
    </row>
    <row r="15" spans="2:9" x14ac:dyDescent="0.3">
      <c r="B15" s="296">
        <v>1</v>
      </c>
      <c r="C15" s="296">
        <f t="shared" si="0"/>
        <v>1</v>
      </c>
      <c r="D15" s="298">
        <f>365/12*B15</f>
        <v>30.416666666666668</v>
      </c>
      <c r="G15" s="296">
        <v>1</v>
      </c>
      <c r="H15" s="296">
        <v>0</v>
      </c>
      <c r="I15" s="298">
        <f>365/12*G15</f>
        <v>30.416666666666668</v>
      </c>
    </row>
    <row r="16" spans="2:9" x14ac:dyDescent="0.3">
      <c r="B16" s="296">
        <v>2</v>
      </c>
      <c r="C16" s="296">
        <f t="shared" si="0"/>
        <v>1</v>
      </c>
      <c r="D16" s="298">
        <f t="shared" ref="D16:D26" si="1">365/12*B16</f>
        <v>60.833333333333336</v>
      </c>
      <c r="G16" s="296">
        <v>2</v>
      </c>
      <c r="H16" s="296">
        <v>0</v>
      </c>
      <c r="I16" s="298">
        <f t="shared" ref="I16:I26" si="2">365/12*G16</f>
        <v>60.833333333333336</v>
      </c>
    </row>
    <row r="17" spans="2:9" x14ac:dyDescent="0.3">
      <c r="B17" s="296">
        <v>3</v>
      </c>
      <c r="C17" s="296">
        <f t="shared" si="0"/>
        <v>1</v>
      </c>
      <c r="D17" s="298">
        <f t="shared" si="1"/>
        <v>91.25</v>
      </c>
      <c r="G17" s="296">
        <v>3</v>
      </c>
      <c r="H17" s="296">
        <v>4</v>
      </c>
      <c r="I17" s="298">
        <f t="shared" si="2"/>
        <v>91.25</v>
      </c>
    </row>
    <row r="18" spans="2:9" x14ac:dyDescent="0.3">
      <c r="B18" s="296">
        <v>4</v>
      </c>
      <c r="C18" s="296">
        <f t="shared" si="0"/>
        <v>1</v>
      </c>
      <c r="D18" s="298">
        <f t="shared" si="1"/>
        <v>121.66666666666667</v>
      </c>
      <c r="G18" s="296">
        <v>4</v>
      </c>
      <c r="H18" s="296">
        <v>0</v>
      </c>
      <c r="I18" s="298">
        <f t="shared" si="2"/>
        <v>121.66666666666667</v>
      </c>
    </row>
    <row r="19" spans="2:9" x14ac:dyDescent="0.3">
      <c r="B19" s="296">
        <v>5</v>
      </c>
      <c r="C19" s="296">
        <f t="shared" si="0"/>
        <v>1</v>
      </c>
      <c r="D19" s="298">
        <f t="shared" si="1"/>
        <v>152.08333333333334</v>
      </c>
      <c r="G19" s="296">
        <v>5</v>
      </c>
      <c r="H19" s="296">
        <v>0</v>
      </c>
      <c r="I19" s="298">
        <f t="shared" si="2"/>
        <v>152.08333333333334</v>
      </c>
    </row>
    <row r="20" spans="2:9" x14ac:dyDescent="0.3">
      <c r="B20" s="296">
        <v>6</v>
      </c>
      <c r="C20" s="296">
        <f t="shared" si="0"/>
        <v>1</v>
      </c>
      <c r="D20" s="298">
        <f t="shared" si="1"/>
        <v>182.5</v>
      </c>
      <c r="G20" s="296">
        <v>6</v>
      </c>
      <c r="H20" s="296">
        <v>4</v>
      </c>
      <c r="I20" s="298">
        <f t="shared" si="2"/>
        <v>182.5</v>
      </c>
    </row>
    <row r="21" spans="2:9" x14ac:dyDescent="0.3">
      <c r="B21" s="296">
        <v>7</v>
      </c>
      <c r="C21" s="296">
        <f t="shared" si="0"/>
        <v>1</v>
      </c>
      <c r="D21" s="298">
        <f t="shared" si="1"/>
        <v>212.91666666666669</v>
      </c>
      <c r="G21" s="296">
        <v>7</v>
      </c>
      <c r="H21" s="296">
        <v>0</v>
      </c>
      <c r="I21" s="298">
        <f t="shared" si="2"/>
        <v>212.91666666666669</v>
      </c>
    </row>
    <row r="22" spans="2:9" x14ac:dyDescent="0.3">
      <c r="B22" s="296">
        <v>8</v>
      </c>
      <c r="C22" s="296">
        <f t="shared" si="0"/>
        <v>1</v>
      </c>
      <c r="D22" s="298">
        <f t="shared" si="1"/>
        <v>243.33333333333334</v>
      </c>
      <c r="G22" s="296">
        <v>8</v>
      </c>
      <c r="H22" s="296">
        <v>0</v>
      </c>
      <c r="I22" s="298">
        <f t="shared" si="2"/>
        <v>243.33333333333334</v>
      </c>
    </row>
    <row r="23" spans="2:9" x14ac:dyDescent="0.3">
      <c r="B23" s="296">
        <v>9</v>
      </c>
      <c r="C23" s="296">
        <f t="shared" si="0"/>
        <v>1</v>
      </c>
      <c r="D23" s="298">
        <f t="shared" si="1"/>
        <v>273.75</v>
      </c>
      <c r="G23" s="296">
        <v>9</v>
      </c>
      <c r="H23" s="296">
        <v>0</v>
      </c>
      <c r="I23" s="298">
        <f t="shared" si="2"/>
        <v>273.75</v>
      </c>
    </row>
    <row r="24" spans="2:9" x14ac:dyDescent="0.3">
      <c r="B24" s="296">
        <v>10</v>
      </c>
      <c r="C24" s="296">
        <f t="shared" si="0"/>
        <v>1</v>
      </c>
      <c r="D24" s="298">
        <f t="shared" si="1"/>
        <v>304.16666666666669</v>
      </c>
      <c r="G24" s="296">
        <v>10</v>
      </c>
      <c r="H24" s="296">
        <v>0</v>
      </c>
      <c r="I24" s="298">
        <f t="shared" si="2"/>
        <v>304.16666666666669</v>
      </c>
    </row>
    <row r="25" spans="2:9" x14ac:dyDescent="0.3">
      <c r="B25" s="296">
        <v>11</v>
      </c>
      <c r="C25" s="296">
        <f t="shared" si="0"/>
        <v>1</v>
      </c>
      <c r="D25" s="298">
        <f t="shared" si="1"/>
        <v>334.58333333333337</v>
      </c>
      <c r="G25" s="296">
        <v>11</v>
      </c>
      <c r="H25" s="296">
        <v>0</v>
      </c>
      <c r="I25" s="298">
        <f t="shared" si="2"/>
        <v>334.58333333333337</v>
      </c>
    </row>
    <row r="26" spans="2:9" x14ac:dyDescent="0.3">
      <c r="B26" s="296">
        <v>12</v>
      </c>
      <c r="C26" s="296">
        <f t="shared" si="0"/>
        <v>0</v>
      </c>
      <c r="D26" s="298">
        <f t="shared" si="1"/>
        <v>365</v>
      </c>
      <c r="G26" s="296">
        <v>12</v>
      </c>
      <c r="H26" s="296">
        <f>IF(G26 &lt; $C$10, 0,
 IF(G26 = $C$10, 1 + $B$10,
 IF(G26 &gt; 11 + $C$10 - $B$10, 0,
 IF(G26 &lt; $C$58 + 12, 1, 0))))</f>
        <v>0</v>
      </c>
      <c r="I26" s="298">
        <f t="shared" si="2"/>
        <v>365</v>
      </c>
    </row>
    <row r="27" spans="2:9" x14ac:dyDescent="0.3">
      <c r="G27" s="296"/>
      <c r="H27" s="296"/>
      <c r="I27" s="296"/>
    </row>
    <row r="28" spans="2:9" x14ac:dyDescent="0.3">
      <c r="B28" s="296" t="s">
        <v>165</v>
      </c>
      <c r="C28" s="296">
        <f>SUM(C14:C26)</f>
        <v>12</v>
      </c>
      <c r="G28" s="296" t="s">
        <v>165</v>
      </c>
      <c r="H28" s="296">
        <f>SUM(H14:H26)</f>
        <v>12</v>
      </c>
      <c r="I28" s="296"/>
    </row>
    <row r="29" spans="2:9" x14ac:dyDescent="0.3">
      <c r="B29" s="296" t="s">
        <v>166</v>
      </c>
      <c r="C29" s="299" cm="1">
        <f t="array" ref="C29">SUMPRODUCT(C14:C26/C28, D14:D26)</f>
        <v>167.29166666666669</v>
      </c>
      <c r="G29" s="296" t="s">
        <v>166</v>
      </c>
      <c r="H29" s="299" cm="1">
        <f t="array" ref="H29">SUMPRODUCT(H14:H26/H28, I14:I26)</f>
        <v>91.25</v>
      </c>
      <c r="I29" s="296"/>
    </row>
    <row r="30" spans="2:9" x14ac:dyDescent="0.3"/>
  </sheetData>
  <sheetProtection algorithmName="SHA-512" hashValue="gc8UtXyg58xwyl/FgTP8f4daLAR7cox7MHy9XUoS4PsLYSvrjWRs8oxDEjvrF7MTJXu4Oe3tFiLUjhdlSy+qSg==" saltValue="toFNGftqPJ6pamQWbdOO7g==" spinCount="100000" sheet="1" objects="1" scenarios="1"/>
  <protectedRanges>
    <protectedRange sqref="B10:C10" name="Range2"/>
    <protectedRange sqref="H14:H26" name="Range1"/>
  </protectedRanges>
  <mergeCells count="2">
    <mergeCell ref="B3:D5"/>
    <mergeCell ref="G3:I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7F12-C471-41DC-8503-043BD45C2BD8}">
  <sheetPr>
    <pageSetUpPr autoPageBreaks="0" fitToPage="1"/>
  </sheetPr>
  <dimension ref="A1:I75"/>
  <sheetViews>
    <sheetView workbookViewId="0">
      <selection activeCell="C23" sqref="C23"/>
    </sheetView>
  </sheetViews>
  <sheetFormatPr defaultColWidth="0" defaultRowHeight="14.25" zeroHeight="1" x14ac:dyDescent="0.2"/>
  <cols>
    <col min="1" max="1" width="4.375" style="17" customWidth="1"/>
    <col min="2" max="2" width="16.75" style="17" customWidth="1"/>
    <col min="3" max="3" width="17.875" style="17" customWidth="1"/>
    <col min="4" max="4" width="14.5" style="17" customWidth="1"/>
    <col min="5" max="5" width="12.75" style="17" customWidth="1"/>
    <col min="6" max="6" width="14.875" style="17" customWidth="1"/>
    <col min="7" max="7" width="17" style="17" customWidth="1"/>
    <col min="8" max="8" width="21" style="152" customWidth="1"/>
    <col min="9" max="9" width="9" style="17" hidden="1" customWidth="1"/>
    <col min="10" max="16384" width="9" style="17" hidden="1"/>
  </cols>
  <sheetData>
    <row r="1" spans="1:9" s="8" customFormat="1" x14ac:dyDescent="0.2">
      <c r="A1" s="4"/>
      <c r="B1" s="5"/>
      <c r="C1" s="5"/>
      <c r="D1" s="5"/>
      <c r="E1" s="5"/>
      <c r="F1" s="5"/>
      <c r="G1" s="5"/>
      <c r="H1" s="6"/>
      <c r="I1" s="17"/>
    </row>
    <row r="2" spans="1:9" ht="15" thickBot="1" x14ac:dyDescent="0.25">
      <c r="A2" s="8"/>
      <c r="B2" s="304" t="str">
        <f>IF(Cover!B5="", "", Cover!B5)</f>
        <v/>
      </c>
      <c r="C2" s="304"/>
      <c r="D2" s="19"/>
      <c r="E2" s="19"/>
      <c r="F2" s="19"/>
      <c r="G2" s="20" t="str">
        <f>IF(Cover!G2="", "", Cover!G2)</f>
        <v/>
      </c>
      <c r="H2" s="9"/>
    </row>
    <row r="3" spans="1:9" x14ac:dyDescent="0.2">
      <c r="A3" s="8"/>
      <c r="B3" s="305" t="s">
        <v>1</v>
      </c>
      <c r="C3" s="305"/>
      <c r="D3" s="19"/>
      <c r="E3" s="19"/>
      <c r="F3" s="19"/>
      <c r="G3" s="19" t="s">
        <v>0</v>
      </c>
      <c r="H3" s="9"/>
    </row>
    <row r="4" spans="1:9" x14ac:dyDescent="0.2">
      <c r="A4" s="7"/>
      <c r="B4" s="8"/>
      <c r="C4" s="8"/>
      <c r="D4" s="8"/>
      <c r="E4" s="8"/>
      <c r="F4" s="8"/>
      <c r="G4" s="8"/>
      <c r="H4" s="9"/>
    </row>
    <row r="5" spans="1:9" ht="20.25" x14ac:dyDescent="0.3">
      <c r="A5" s="7"/>
      <c r="B5" s="10" t="s">
        <v>23</v>
      </c>
      <c r="C5" s="8"/>
      <c r="D5" s="8"/>
      <c r="E5" s="8"/>
      <c r="F5" s="8"/>
      <c r="G5" s="8"/>
      <c r="H5" s="9"/>
    </row>
    <row r="6" spans="1:9" x14ac:dyDescent="0.2">
      <c r="A6" s="7"/>
      <c r="B6" s="8" t="s">
        <v>21</v>
      </c>
      <c r="C6" s="8"/>
      <c r="D6" s="8"/>
      <c r="E6" s="8"/>
      <c r="F6" s="8"/>
      <c r="G6" s="8"/>
      <c r="H6" s="9"/>
    </row>
    <row r="7" spans="1:9" x14ac:dyDescent="0.2">
      <c r="A7" s="7"/>
      <c r="B7" s="8"/>
      <c r="C7" s="8"/>
      <c r="D7" s="8"/>
      <c r="E7" s="8"/>
      <c r="F7" s="8"/>
      <c r="G7" s="8"/>
      <c r="H7" s="9"/>
    </row>
    <row r="8" spans="1:9" x14ac:dyDescent="0.2">
      <c r="A8" s="7"/>
      <c r="B8" s="8" t="s">
        <v>67</v>
      </c>
      <c r="C8" s="8"/>
      <c r="D8" s="8"/>
      <c r="E8" s="8"/>
      <c r="F8" s="8"/>
      <c r="G8" s="8"/>
      <c r="H8" s="9"/>
    </row>
    <row r="9" spans="1:9" x14ac:dyDescent="0.2">
      <c r="A9" s="7"/>
      <c r="B9" s="8" t="s">
        <v>68</v>
      </c>
      <c r="C9" s="8"/>
      <c r="D9" s="8"/>
      <c r="E9" s="8"/>
      <c r="F9" s="8"/>
      <c r="G9" s="8"/>
      <c r="H9" s="9"/>
    </row>
    <row r="10" spans="1:9" x14ac:dyDescent="0.2">
      <c r="A10" s="7"/>
      <c r="B10" s="8"/>
      <c r="C10" s="8"/>
      <c r="D10" s="8"/>
      <c r="E10" s="8"/>
      <c r="F10" s="8"/>
      <c r="G10" s="8"/>
      <c r="H10" s="9"/>
    </row>
    <row r="11" spans="1:9" ht="15" x14ac:dyDescent="0.25">
      <c r="A11" s="7"/>
      <c r="B11" s="21" t="s">
        <v>84</v>
      </c>
      <c r="C11" s="8"/>
      <c r="D11" s="8"/>
      <c r="E11" s="8"/>
      <c r="F11" s="8"/>
      <c r="G11" s="8"/>
      <c r="H11" s="9"/>
    </row>
    <row r="12" spans="1:9" ht="17.25" customHeight="1" x14ac:dyDescent="0.25">
      <c r="A12" s="7"/>
      <c r="B12" s="21" t="s">
        <v>147</v>
      </c>
      <c r="C12" s="8"/>
      <c r="D12" s="8"/>
      <c r="E12" s="8"/>
      <c r="F12" s="8"/>
      <c r="G12" s="8"/>
      <c r="H12" s="9"/>
    </row>
    <row r="13" spans="1:9" ht="17.25" customHeight="1" x14ac:dyDescent="0.25">
      <c r="A13" s="7"/>
      <c r="B13" s="21"/>
      <c r="C13" s="8"/>
      <c r="D13" s="8"/>
      <c r="E13" s="8"/>
      <c r="F13" s="8"/>
      <c r="G13" s="8"/>
      <c r="H13" s="9"/>
    </row>
    <row r="14" spans="1:9" ht="20.25" x14ac:dyDescent="0.3">
      <c r="A14" s="7"/>
      <c r="B14" s="10" t="s">
        <v>24</v>
      </c>
      <c r="C14" s="8"/>
      <c r="D14" s="8"/>
      <c r="E14" s="8"/>
      <c r="F14" s="8"/>
      <c r="G14" s="8"/>
      <c r="H14" s="9"/>
    </row>
    <row r="15" spans="1:9" ht="15.75" x14ac:dyDescent="0.25">
      <c r="A15" s="7"/>
      <c r="B15" s="11" t="s">
        <v>96</v>
      </c>
      <c r="C15" s="8"/>
      <c r="D15" s="8"/>
      <c r="E15" s="8"/>
      <c r="F15" s="8"/>
      <c r="G15" s="8"/>
      <c r="H15" s="9"/>
    </row>
    <row r="16" spans="1:9" ht="15" x14ac:dyDescent="0.2">
      <c r="A16" s="7"/>
      <c r="B16" s="22" t="s">
        <v>75</v>
      </c>
      <c r="C16" s="8"/>
      <c r="D16" s="8"/>
      <c r="E16" s="8"/>
      <c r="F16" s="8"/>
      <c r="G16" s="8"/>
      <c r="H16" s="9"/>
    </row>
    <row r="17" spans="1:8" ht="15.75" x14ac:dyDescent="0.25">
      <c r="A17" s="7"/>
      <c r="B17" s="11"/>
      <c r="C17" s="8"/>
      <c r="D17" s="8"/>
      <c r="E17" s="8"/>
      <c r="F17" s="8"/>
      <c r="G17" s="8"/>
      <c r="H17" s="9"/>
    </row>
    <row r="18" spans="1:8" ht="15.75" x14ac:dyDescent="0.25">
      <c r="A18" s="7"/>
      <c r="B18" s="11" t="s">
        <v>97</v>
      </c>
      <c r="C18" s="8"/>
      <c r="D18" s="8"/>
      <c r="E18" s="8"/>
      <c r="F18" s="8"/>
      <c r="G18" s="8"/>
      <c r="H18" s="9"/>
    </row>
    <row r="19" spans="1:8" ht="18" x14ac:dyDescent="0.25">
      <c r="A19" s="7"/>
      <c r="B19" s="8" t="s">
        <v>237</v>
      </c>
      <c r="C19" s="8"/>
      <c r="D19" s="8"/>
      <c r="E19" s="8"/>
      <c r="F19" s="8"/>
      <c r="G19" s="8"/>
      <c r="H19" s="9"/>
    </row>
    <row r="20" spans="1:8" x14ac:dyDescent="0.2">
      <c r="A20" s="7"/>
      <c r="B20" s="8" t="s">
        <v>238</v>
      </c>
      <c r="C20" s="8"/>
      <c r="D20" s="8"/>
      <c r="E20" s="8"/>
      <c r="F20" s="8"/>
      <c r="G20" s="8"/>
      <c r="H20" s="9"/>
    </row>
    <row r="21" spans="1:8" x14ac:dyDescent="0.2">
      <c r="A21" s="7"/>
      <c r="B21" s="8"/>
      <c r="C21" s="8"/>
      <c r="D21" s="8"/>
      <c r="E21" s="8"/>
      <c r="F21" s="8"/>
      <c r="G21" s="8"/>
      <c r="H21" s="9"/>
    </row>
    <row r="22" spans="1:8" x14ac:dyDescent="0.2">
      <c r="A22" s="7"/>
      <c r="B22" s="8" t="s">
        <v>56</v>
      </c>
      <c r="C22" s="8"/>
      <c r="D22" s="8"/>
      <c r="E22" s="8"/>
      <c r="F22" s="8"/>
      <c r="G22" s="8"/>
      <c r="H22" s="9"/>
    </row>
    <row r="23" spans="1:8" x14ac:dyDescent="0.2">
      <c r="A23" s="7"/>
      <c r="B23" s="8" t="s">
        <v>98</v>
      </c>
      <c r="C23" s="8"/>
      <c r="D23" s="8"/>
      <c r="E23" s="8"/>
      <c r="F23" s="8"/>
      <c r="G23" s="8"/>
      <c r="H23" s="9"/>
    </row>
    <row r="24" spans="1:8" x14ac:dyDescent="0.2">
      <c r="A24" s="7"/>
      <c r="B24" s="8" t="s">
        <v>99</v>
      </c>
      <c r="C24" s="8"/>
      <c r="D24" s="8"/>
      <c r="E24" s="8"/>
      <c r="F24" s="8"/>
      <c r="G24" s="8"/>
      <c r="H24" s="9"/>
    </row>
    <row r="25" spans="1:8" x14ac:dyDescent="0.2">
      <c r="A25" s="7"/>
      <c r="B25" s="23" t="s">
        <v>100</v>
      </c>
      <c r="C25" s="8"/>
      <c r="D25" s="8"/>
      <c r="E25" s="8"/>
      <c r="F25" s="8"/>
      <c r="G25" s="8"/>
      <c r="H25" s="9"/>
    </row>
    <row r="26" spans="1:8" x14ac:dyDescent="0.2">
      <c r="A26" s="7"/>
      <c r="B26" s="23" t="s">
        <v>101</v>
      </c>
      <c r="C26" s="8"/>
      <c r="D26" s="8"/>
      <c r="E26" s="8"/>
      <c r="F26" s="8"/>
      <c r="G26" s="8"/>
      <c r="H26" s="9"/>
    </row>
    <row r="27" spans="1:8" x14ac:dyDescent="0.2">
      <c r="A27" s="7"/>
      <c r="B27" s="23" t="s">
        <v>102</v>
      </c>
      <c r="C27" s="8"/>
      <c r="D27" s="8"/>
      <c r="E27" s="8"/>
      <c r="F27" s="8"/>
      <c r="G27" s="8"/>
      <c r="H27" s="9"/>
    </row>
    <row r="28" spans="1:8" x14ac:dyDescent="0.2">
      <c r="A28" s="7"/>
      <c r="B28" s="23" t="s">
        <v>103</v>
      </c>
      <c r="C28" s="8"/>
      <c r="D28" s="8"/>
      <c r="E28" s="8"/>
      <c r="F28" s="8"/>
      <c r="G28" s="8"/>
      <c r="H28" s="9"/>
    </row>
    <row r="29" spans="1:8" x14ac:dyDescent="0.2">
      <c r="A29" s="7"/>
      <c r="B29" s="23"/>
      <c r="C29" s="8"/>
      <c r="D29" s="8"/>
      <c r="E29" s="8"/>
      <c r="F29" s="8"/>
      <c r="G29" s="8"/>
      <c r="H29" s="9"/>
    </row>
    <row r="30" spans="1:8" x14ac:dyDescent="0.2">
      <c r="A30" s="7"/>
      <c r="B30" s="8" t="s">
        <v>76</v>
      </c>
      <c r="C30" s="8"/>
      <c r="D30" s="8"/>
      <c r="E30" s="8"/>
      <c r="F30" s="8"/>
      <c r="G30" s="8"/>
      <c r="H30" s="9"/>
    </row>
    <row r="31" spans="1:8" ht="15" x14ac:dyDescent="0.25">
      <c r="A31" s="7"/>
      <c r="B31" s="8" t="s">
        <v>140</v>
      </c>
      <c r="C31" s="8"/>
      <c r="D31" s="8"/>
      <c r="E31" s="8"/>
      <c r="F31" s="8"/>
      <c r="G31" s="8"/>
      <c r="H31" s="9"/>
    </row>
    <row r="32" spans="1:8" ht="15" x14ac:dyDescent="0.25">
      <c r="A32" s="7"/>
      <c r="B32" s="21"/>
      <c r="C32" s="8"/>
      <c r="D32" s="8"/>
      <c r="E32" s="8"/>
      <c r="F32" s="8"/>
      <c r="G32" s="8"/>
      <c r="H32" s="9"/>
    </row>
    <row r="33" spans="1:8" x14ac:dyDescent="0.2">
      <c r="A33" s="7"/>
      <c r="B33" s="8" t="s">
        <v>69</v>
      </c>
      <c r="C33" s="8"/>
      <c r="D33" s="8"/>
      <c r="E33" s="8"/>
      <c r="F33" s="8"/>
      <c r="G33" s="8"/>
      <c r="H33" s="9"/>
    </row>
    <row r="34" spans="1:8" x14ac:dyDescent="0.2">
      <c r="A34" s="7"/>
      <c r="B34" s="8" t="s">
        <v>57</v>
      </c>
      <c r="C34" s="8"/>
      <c r="D34" s="8"/>
      <c r="E34" s="8"/>
      <c r="F34" s="8"/>
      <c r="G34" s="8"/>
      <c r="H34" s="9"/>
    </row>
    <row r="35" spans="1:8" x14ac:dyDescent="0.2">
      <c r="A35" s="7"/>
      <c r="B35" s="8"/>
      <c r="C35" s="8"/>
      <c r="D35" s="8"/>
      <c r="E35" s="8"/>
      <c r="F35" s="8"/>
      <c r="G35" s="8"/>
      <c r="H35" s="9"/>
    </row>
    <row r="36" spans="1:8" ht="15" x14ac:dyDescent="0.25">
      <c r="A36" s="7"/>
      <c r="B36" s="21" t="s">
        <v>70</v>
      </c>
      <c r="C36" s="8"/>
      <c r="D36" s="8"/>
      <c r="E36" s="8"/>
      <c r="F36" s="8"/>
      <c r="G36" s="8"/>
      <c r="H36" s="9"/>
    </row>
    <row r="37" spans="1:8" ht="15" x14ac:dyDescent="0.25">
      <c r="A37" s="7"/>
      <c r="B37" s="8" t="s">
        <v>104</v>
      </c>
      <c r="C37" s="8"/>
      <c r="D37" s="8"/>
      <c r="E37" s="8"/>
      <c r="F37" s="8"/>
      <c r="G37" s="8"/>
      <c r="H37" s="9"/>
    </row>
    <row r="38" spans="1:8" ht="7.5" customHeight="1" x14ac:dyDescent="0.2">
      <c r="A38" s="7"/>
      <c r="B38" s="8"/>
      <c r="C38" s="8"/>
      <c r="D38" s="8"/>
      <c r="E38" s="8"/>
      <c r="F38" s="8"/>
      <c r="G38" s="8"/>
      <c r="H38" s="9"/>
    </row>
    <row r="39" spans="1:8" ht="20.25" customHeight="1" x14ac:dyDescent="0.3">
      <c r="A39" s="7"/>
      <c r="B39" s="10" t="s">
        <v>144</v>
      </c>
      <c r="C39" s="8"/>
      <c r="D39" s="8"/>
      <c r="E39" s="8"/>
      <c r="F39" s="8"/>
      <c r="G39" s="8"/>
      <c r="H39" s="9"/>
    </row>
    <row r="40" spans="1:8" ht="18" customHeight="1" x14ac:dyDescent="0.2">
      <c r="A40" s="7"/>
      <c r="B40" s="8" t="s">
        <v>149</v>
      </c>
      <c r="C40" s="8"/>
      <c r="D40" s="8"/>
      <c r="E40" s="8"/>
      <c r="F40" s="8"/>
      <c r="G40" s="8"/>
      <c r="H40" s="9"/>
    </row>
    <row r="41" spans="1:8" ht="13.5" customHeight="1" x14ac:dyDescent="0.2">
      <c r="A41" s="7"/>
      <c r="B41" s="8" t="s">
        <v>145</v>
      </c>
      <c r="C41" s="8"/>
      <c r="D41" s="8"/>
      <c r="E41" s="8"/>
      <c r="F41" s="8"/>
      <c r="G41" s="8"/>
      <c r="H41" s="9"/>
    </row>
    <row r="42" spans="1:8" ht="14.25" customHeight="1" x14ac:dyDescent="0.2">
      <c r="A42" s="7"/>
      <c r="B42" s="8" t="s">
        <v>141</v>
      </c>
      <c r="C42" s="8"/>
      <c r="D42" s="8"/>
      <c r="E42" s="8"/>
      <c r="F42" s="8"/>
      <c r="G42" s="8"/>
      <c r="H42" s="9"/>
    </row>
    <row r="43" spans="1:8" ht="14.25" customHeight="1" x14ac:dyDescent="0.2">
      <c r="A43" s="7"/>
      <c r="B43" s="8" t="s">
        <v>142</v>
      </c>
      <c r="C43" s="8"/>
      <c r="D43" s="8"/>
      <c r="E43" s="8"/>
      <c r="F43" s="8"/>
      <c r="G43" s="8"/>
      <c r="H43" s="9"/>
    </row>
    <row r="44" spans="1:8" ht="14.25" customHeight="1" x14ac:dyDescent="0.2">
      <c r="A44" s="7"/>
      <c r="B44" s="8" t="s">
        <v>143</v>
      </c>
      <c r="C44" s="8"/>
      <c r="D44" s="8"/>
      <c r="E44" s="8"/>
      <c r="F44" s="8"/>
      <c r="G44" s="8"/>
      <c r="H44" s="9"/>
    </row>
    <row r="45" spans="1:8" ht="14.25" customHeight="1" x14ac:dyDescent="0.2">
      <c r="A45" s="7"/>
      <c r="B45" s="8"/>
      <c r="C45" s="8"/>
      <c r="D45" s="8"/>
      <c r="E45" s="8"/>
      <c r="F45" s="8"/>
      <c r="G45" s="8"/>
      <c r="H45" s="9"/>
    </row>
    <row r="46" spans="1:8" ht="14.25" customHeight="1" x14ac:dyDescent="0.2">
      <c r="A46" s="7"/>
      <c r="B46" s="8" t="s">
        <v>150</v>
      </c>
      <c r="C46" s="8"/>
      <c r="D46" s="8"/>
      <c r="E46" s="8"/>
      <c r="F46" s="8"/>
      <c r="G46" s="8"/>
      <c r="H46" s="9"/>
    </row>
    <row r="47" spans="1:8" x14ac:dyDescent="0.2">
      <c r="A47" s="7"/>
      <c r="B47" s="8"/>
      <c r="C47" s="8"/>
      <c r="D47" s="8"/>
      <c r="E47" s="8"/>
      <c r="F47" s="8"/>
      <c r="G47" s="8"/>
      <c r="H47" s="9"/>
    </row>
    <row r="48" spans="1:8" ht="20.25" customHeight="1" x14ac:dyDescent="0.3">
      <c r="A48" s="7"/>
      <c r="B48" s="10" t="s">
        <v>195</v>
      </c>
      <c r="C48" s="8"/>
      <c r="D48" s="8"/>
      <c r="E48" s="8"/>
      <c r="F48" s="8"/>
      <c r="G48" s="8"/>
      <c r="H48" s="9"/>
    </row>
    <row r="49" spans="1:8" x14ac:dyDescent="0.2">
      <c r="A49" s="7"/>
      <c r="B49" s="8" t="s">
        <v>198</v>
      </c>
      <c r="C49" s="8"/>
      <c r="D49" s="8"/>
      <c r="E49" s="8"/>
      <c r="F49" s="8"/>
      <c r="G49" s="8"/>
      <c r="H49" s="9"/>
    </row>
    <row r="50" spans="1:8" x14ac:dyDescent="0.2">
      <c r="A50" s="7"/>
      <c r="B50" s="8" t="s">
        <v>196</v>
      </c>
      <c r="C50" s="8"/>
      <c r="D50" s="8"/>
      <c r="E50" s="8"/>
      <c r="F50" s="8"/>
      <c r="G50" s="8"/>
      <c r="H50" s="9"/>
    </row>
    <row r="51" spans="1:8" x14ac:dyDescent="0.2">
      <c r="A51" s="7"/>
      <c r="B51" s="8" t="s">
        <v>197</v>
      </c>
      <c r="C51" s="8"/>
      <c r="D51" s="8"/>
      <c r="E51" s="8"/>
      <c r="F51" s="8"/>
      <c r="G51" s="8"/>
      <c r="H51" s="9"/>
    </row>
    <row r="52" spans="1:8" x14ac:dyDescent="0.2">
      <c r="A52" s="7"/>
      <c r="B52" s="8"/>
      <c r="C52" s="8"/>
      <c r="D52" s="8"/>
      <c r="E52" s="8"/>
      <c r="F52" s="8"/>
      <c r="G52" s="8"/>
      <c r="H52" s="9"/>
    </row>
    <row r="53" spans="1:8" ht="14.25" customHeight="1" x14ac:dyDescent="0.2">
      <c r="A53" s="7"/>
      <c r="B53" s="8" t="s">
        <v>248</v>
      </c>
      <c r="C53" s="8"/>
      <c r="D53" s="8"/>
      <c r="E53" s="8"/>
      <c r="F53" s="8"/>
      <c r="G53" s="8"/>
      <c r="H53" s="9"/>
    </row>
    <row r="54" spans="1:8" ht="14.25" customHeight="1" x14ac:dyDescent="0.2">
      <c r="A54" s="7"/>
      <c r="B54" s="8" t="s">
        <v>249</v>
      </c>
      <c r="C54" s="8"/>
      <c r="D54" s="8"/>
      <c r="E54" s="8"/>
      <c r="F54" s="8"/>
      <c r="G54" s="8"/>
      <c r="H54" s="9"/>
    </row>
    <row r="55" spans="1:8" ht="14.25" customHeight="1" x14ac:dyDescent="0.2">
      <c r="A55" s="7"/>
      <c r="B55" s="8" t="s">
        <v>250</v>
      </c>
      <c r="C55" s="8"/>
      <c r="D55" s="8"/>
      <c r="E55" s="8"/>
      <c r="F55" s="8"/>
      <c r="G55" s="8"/>
      <c r="H55" s="9"/>
    </row>
    <row r="56" spans="1:8" ht="14.25" customHeight="1" x14ac:dyDescent="0.2">
      <c r="A56" s="7"/>
      <c r="B56" s="8"/>
      <c r="C56" s="8"/>
      <c r="D56" s="8"/>
      <c r="E56" s="8"/>
      <c r="F56" s="8"/>
      <c r="G56" s="8"/>
      <c r="H56" s="9"/>
    </row>
    <row r="57" spans="1:8" ht="20.25" x14ac:dyDescent="0.3">
      <c r="A57" s="7"/>
      <c r="B57" s="10" t="s">
        <v>32</v>
      </c>
      <c r="C57" s="8"/>
      <c r="D57" s="8"/>
      <c r="E57" s="8"/>
      <c r="F57" s="8"/>
      <c r="G57" s="8"/>
      <c r="H57" s="9"/>
    </row>
    <row r="58" spans="1:8" x14ac:dyDescent="0.2">
      <c r="A58" s="7"/>
      <c r="B58" s="8" t="s">
        <v>58</v>
      </c>
      <c r="C58" s="8"/>
      <c r="D58" s="8"/>
      <c r="E58" s="8"/>
      <c r="F58" s="8"/>
      <c r="G58" s="8"/>
      <c r="H58" s="9"/>
    </row>
    <row r="59" spans="1:8" ht="15" x14ac:dyDescent="0.25">
      <c r="A59" s="7"/>
      <c r="B59" s="21" t="s">
        <v>251</v>
      </c>
      <c r="C59" s="8"/>
      <c r="D59" s="8"/>
      <c r="E59" s="8"/>
      <c r="F59" s="8"/>
      <c r="G59" s="8"/>
      <c r="H59" s="9"/>
    </row>
    <row r="60" spans="1:8" x14ac:dyDescent="0.2">
      <c r="A60" s="7"/>
      <c r="C60" s="8"/>
      <c r="D60" s="8"/>
      <c r="E60" s="8"/>
      <c r="F60" s="8"/>
      <c r="G60" s="8"/>
      <c r="H60" s="9"/>
    </row>
    <row r="61" spans="1:8" x14ac:dyDescent="0.2">
      <c r="A61" s="7"/>
      <c r="B61" s="8" t="s">
        <v>252</v>
      </c>
      <c r="C61" s="8"/>
      <c r="D61" s="8"/>
      <c r="E61" s="8"/>
      <c r="F61" s="8"/>
      <c r="G61" s="8"/>
      <c r="H61" s="9"/>
    </row>
    <row r="62" spans="1:8" x14ac:dyDescent="0.2">
      <c r="A62" s="7"/>
      <c r="B62" s="8" t="s">
        <v>253</v>
      </c>
      <c r="C62" s="8"/>
      <c r="D62" s="8"/>
      <c r="E62" s="8"/>
      <c r="F62" s="8"/>
      <c r="G62" s="8"/>
      <c r="H62" s="9"/>
    </row>
    <row r="63" spans="1:8" x14ac:dyDescent="0.2">
      <c r="A63" s="7"/>
      <c r="B63" s="8" t="s">
        <v>254</v>
      </c>
      <c r="C63" s="8"/>
      <c r="D63" s="8"/>
      <c r="E63" s="8"/>
      <c r="F63" s="8"/>
      <c r="G63" s="8"/>
      <c r="H63" s="9"/>
    </row>
    <row r="64" spans="1:8" x14ac:dyDescent="0.2">
      <c r="A64" s="7"/>
      <c r="B64" s="8" t="s">
        <v>255</v>
      </c>
      <c r="C64" s="8"/>
      <c r="D64" s="8"/>
      <c r="E64" s="8"/>
      <c r="F64" s="8"/>
      <c r="G64" s="8"/>
      <c r="H64" s="9"/>
    </row>
    <row r="65" spans="1:8" x14ac:dyDescent="0.2">
      <c r="A65" s="7"/>
      <c r="B65" s="8"/>
      <c r="C65" s="8"/>
      <c r="D65" s="8"/>
      <c r="E65" s="8"/>
      <c r="F65" s="8"/>
      <c r="G65" s="8"/>
      <c r="H65" s="9"/>
    </row>
    <row r="66" spans="1:8" x14ac:dyDescent="0.2">
      <c r="A66" s="7"/>
      <c r="B66" s="8" t="s">
        <v>59</v>
      </c>
      <c r="C66" s="8"/>
      <c r="D66" s="8"/>
      <c r="E66" s="8"/>
      <c r="F66" s="8"/>
      <c r="G66" s="8"/>
      <c r="H66" s="9"/>
    </row>
    <row r="67" spans="1:8" x14ac:dyDescent="0.2">
      <c r="A67" s="7"/>
      <c r="B67" s="8"/>
      <c r="C67" s="8"/>
      <c r="D67" s="8"/>
      <c r="E67" s="8"/>
      <c r="F67" s="8"/>
      <c r="G67" s="8"/>
      <c r="H67" s="9"/>
    </row>
    <row r="68" spans="1:8" ht="20.25" x14ac:dyDescent="0.3">
      <c r="A68" s="7"/>
      <c r="B68" s="10" t="s">
        <v>123</v>
      </c>
      <c r="C68" s="8"/>
      <c r="D68" s="8"/>
      <c r="E68" s="8"/>
      <c r="F68" s="8"/>
      <c r="G68" s="8"/>
      <c r="H68" s="9"/>
    </row>
    <row r="69" spans="1:8" x14ac:dyDescent="0.2">
      <c r="A69" s="7"/>
      <c r="B69" s="8" t="s">
        <v>127</v>
      </c>
      <c r="C69" s="8"/>
      <c r="D69" s="8"/>
      <c r="E69" s="8"/>
      <c r="F69" s="8"/>
      <c r="G69" s="8"/>
      <c r="H69" s="9"/>
    </row>
    <row r="70" spans="1:8" x14ac:dyDescent="0.2">
      <c r="A70" s="7"/>
      <c r="B70" s="110" t="s">
        <v>134</v>
      </c>
      <c r="C70" s="8"/>
      <c r="D70" s="8"/>
      <c r="E70" s="8"/>
      <c r="F70" s="8"/>
      <c r="G70" s="8"/>
      <c r="H70" s="9"/>
    </row>
    <row r="71" spans="1:8" x14ac:dyDescent="0.2">
      <c r="A71" s="7"/>
      <c r="B71" s="8" t="s">
        <v>125</v>
      </c>
      <c r="C71" s="8"/>
      <c r="D71" s="8"/>
      <c r="E71" s="8"/>
      <c r="F71" s="8"/>
      <c r="G71" s="8"/>
      <c r="H71" s="9"/>
    </row>
    <row r="72" spans="1:8" x14ac:dyDescent="0.2">
      <c r="A72" s="7"/>
      <c r="B72" s="110" t="s">
        <v>126</v>
      </c>
      <c r="C72" s="8"/>
      <c r="D72" s="8"/>
      <c r="E72" s="8"/>
      <c r="F72" s="8"/>
      <c r="G72" s="8"/>
      <c r="H72" s="9"/>
    </row>
    <row r="73" spans="1:8" x14ac:dyDescent="0.2">
      <c r="A73" s="7"/>
      <c r="B73" s="110"/>
      <c r="C73" s="8"/>
      <c r="D73" s="8"/>
      <c r="E73" s="8"/>
      <c r="F73" s="8"/>
      <c r="G73" s="8"/>
      <c r="H73" s="9"/>
    </row>
    <row r="74" spans="1:8" x14ac:dyDescent="0.2">
      <c r="A74" s="7"/>
      <c r="B74" s="110" t="s">
        <v>146</v>
      </c>
      <c r="C74" s="8"/>
      <c r="D74" s="8"/>
      <c r="E74" s="8"/>
      <c r="F74" s="8"/>
      <c r="G74" s="8"/>
      <c r="H74" s="9"/>
    </row>
    <row r="75" spans="1:8" x14ac:dyDescent="0.2">
      <c r="A75" s="40"/>
      <c r="B75" s="15"/>
      <c r="C75" s="15"/>
      <c r="D75" s="15"/>
      <c r="E75" s="15"/>
      <c r="F75" s="15"/>
      <c r="G75" s="15"/>
      <c r="H75" s="16"/>
    </row>
  </sheetData>
  <sheetProtection algorithmName="SHA-512" hashValue="2iPOz3DihiPmeSyzIN7aXT6eh/Hv8NS/F+5r4lRdvYC7b5sbLWCI5i3OV6T2UhobShhGeyz8dYq9oHCiLQp4CA==" saltValue="PtA6hC0Z7E7VASVZZ3j9/Q==" spinCount="100000" sheet="1" objects="1" scenarios="1"/>
  <mergeCells count="2">
    <mergeCell ref="B2:C2"/>
    <mergeCell ref="B3:C3"/>
  </mergeCells>
  <pageMargins left="0.7" right="0.7" top="0.75" bottom="0.75" header="0.3" footer="0.3"/>
  <pageSetup scale="72" orientation="portrait" r:id="rId1"/>
  <headerFooter>
    <oddFooter>&amp;L_x000D_&amp;1#&amp;"Calibri"&amp;11&amp;K000000 Classification: Protected 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51784-6FB5-41B2-9619-BE97FDF7170C}">
  <sheetPr>
    <pageSetUpPr autoPageBreaks="0" fitToPage="1"/>
  </sheetPr>
  <dimension ref="A1:J37"/>
  <sheetViews>
    <sheetView zoomScale="90" zoomScaleNormal="90" workbookViewId="0">
      <selection activeCell="F13" sqref="F13"/>
    </sheetView>
  </sheetViews>
  <sheetFormatPr defaultColWidth="0" defaultRowHeight="14.25" customHeight="1" zeroHeight="1" x14ac:dyDescent="0.2"/>
  <cols>
    <col min="1" max="1" width="4.375" style="17" customWidth="1"/>
    <col min="2" max="2" width="16.75" style="17" customWidth="1"/>
    <col min="3" max="3" width="17.875" style="17" customWidth="1"/>
    <col min="4" max="4" width="14.5" style="17" customWidth="1"/>
    <col min="5" max="5" width="12.75" style="17" customWidth="1"/>
    <col min="6" max="6" width="14.875" style="8" customWidth="1"/>
    <col min="7" max="7" width="17" style="8" customWidth="1"/>
    <col min="8" max="8" width="26.5" style="8" customWidth="1"/>
    <col min="9" max="9" width="21" style="9" customWidth="1"/>
    <col min="10" max="10" width="9" style="8" hidden="1" customWidth="1"/>
    <col min="11" max="16384" width="9" style="8" hidden="1"/>
  </cols>
  <sheetData>
    <row r="1" spans="1:10" x14ac:dyDescent="0.2">
      <c r="A1" s="4"/>
      <c r="B1" s="5"/>
      <c r="C1" s="5"/>
      <c r="D1" s="5"/>
      <c r="E1" s="5"/>
      <c r="F1" s="5"/>
      <c r="G1" s="5"/>
      <c r="H1" s="5"/>
      <c r="I1" s="6"/>
      <c r="J1" s="17"/>
    </row>
    <row r="2" spans="1:10" s="17" customFormat="1" ht="15" thickBot="1" x14ac:dyDescent="0.25">
      <c r="A2" s="8"/>
      <c r="B2" s="304" t="str">
        <f>IF(Cover!B5="", "", Cover!B5)</f>
        <v/>
      </c>
      <c r="C2" s="304"/>
      <c r="D2" s="19"/>
      <c r="E2" s="19"/>
      <c r="F2" s="19"/>
      <c r="G2" s="20" t="str">
        <f>IF(Cover!G2="", "", Cover!G2)</f>
        <v/>
      </c>
      <c r="H2" s="20"/>
      <c r="I2" s="9"/>
    </row>
    <row r="3" spans="1:10" s="17" customFormat="1" x14ac:dyDescent="0.2">
      <c r="A3" s="8"/>
      <c r="B3" s="305" t="s">
        <v>1</v>
      </c>
      <c r="C3" s="305"/>
      <c r="D3" s="19"/>
      <c r="E3" s="19"/>
      <c r="F3" s="19"/>
      <c r="G3" s="19" t="s">
        <v>0</v>
      </c>
      <c r="H3" s="19"/>
      <c r="I3" s="9"/>
    </row>
    <row r="4" spans="1:10" s="17" customFormat="1" x14ac:dyDescent="0.2">
      <c r="A4" s="7"/>
      <c r="B4" s="8"/>
      <c r="C4" s="8"/>
      <c r="D4" s="8"/>
      <c r="E4" s="8"/>
      <c r="F4" s="8"/>
      <c r="G4" s="8"/>
      <c r="H4" s="8"/>
      <c r="I4" s="9"/>
    </row>
    <row r="5" spans="1:10" s="17" customFormat="1" ht="20.25" x14ac:dyDescent="0.3">
      <c r="A5" s="7"/>
      <c r="B5" s="10" t="s">
        <v>155</v>
      </c>
      <c r="C5" s="8"/>
      <c r="D5" s="8"/>
      <c r="E5" s="8"/>
      <c r="F5" s="8"/>
      <c r="G5" s="8"/>
      <c r="H5" s="8"/>
      <c r="I5" s="9"/>
    </row>
    <row r="6" spans="1:10" s="17" customFormat="1" ht="18" x14ac:dyDescent="0.25">
      <c r="A6" s="7"/>
      <c r="B6" s="280" t="s">
        <v>23</v>
      </c>
      <c r="C6" s="8"/>
      <c r="D6" s="8"/>
      <c r="E6" s="8"/>
      <c r="F6" s="8"/>
      <c r="G6" s="8"/>
      <c r="H6" s="8"/>
      <c r="I6" s="9"/>
    </row>
    <row r="7" spans="1:10" s="17" customFormat="1" x14ac:dyDescent="0.2">
      <c r="A7" s="7"/>
      <c r="B7" s="23" t="s">
        <v>256</v>
      </c>
      <c r="C7" s="8"/>
      <c r="D7" s="8"/>
      <c r="E7" s="8"/>
      <c r="F7" s="8"/>
      <c r="G7" s="8"/>
      <c r="H7" s="8"/>
      <c r="I7" s="9"/>
    </row>
    <row r="8" spans="1:10" s="17" customFormat="1" x14ac:dyDescent="0.2">
      <c r="A8" s="7"/>
      <c r="B8" s="281" t="s">
        <v>288</v>
      </c>
      <c r="C8" s="8"/>
      <c r="D8" s="8"/>
      <c r="E8" s="8"/>
      <c r="F8" s="8"/>
      <c r="G8" s="8"/>
      <c r="I8" s="9"/>
    </row>
    <row r="9" spans="1:10" s="17" customFormat="1" x14ac:dyDescent="0.2">
      <c r="A9" s="7"/>
      <c r="B9" s="8"/>
      <c r="C9" s="8"/>
      <c r="D9" s="8"/>
      <c r="E9" s="8"/>
      <c r="F9" s="8"/>
      <c r="G9" s="8"/>
      <c r="H9" s="8"/>
      <c r="I9" s="9"/>
    </row>
    <row r="10" spans="1:10" s="17" customFormat="1" ht="18" x14ac:dyDescent="0.25">
      <c r="A10" s="7"/>
      <c r="B10" s="280" t="s">
        <v>257</v>
      </c>
      <c r="C10" s="8"/>
      <c r="D10" s="8"/>
      <c r="E10" s="8"/>
      <c r="F10" s="8"/>
      <c r="G10" s="8"/>
      <c r="H10" s="8"/>
      <c r="I10" s="9"/>
    </row>
    <row r="11" spans="1:10" s="282" customFormat="1" x14ac:dyDescent="0.2">
      <c r="A11" s="7"/>
      <c r="B11" s="23" t="s">
        <v>258</v>
      </c>
      <c r="C11" s="8"/>
      <c r="D11" s="8"/>
      <c r="E11" s="8"/>
      <c r="F11" s="8"/>
      <c r="G11" s="8"/>
      <c r="H11" s="8"/>
      <c r="I11" s="9"/>
    </row>
    <row r="12" spans="1:10" s="17" customFormat="1" x14ac:dyDescent="0.2">
      <c r="A12" s="7"/>
      <c r="B12" s="23" t="s">
        <v>271</v>
      </c>
      <c r="C12" s="8"/>
      <c r="D12" s="8"/>
      <c r="E12" s="8"/>
      <c r="F12" s="8"/>
      <c r="G12" s="8"/>
      <c r="H12" s="8"/>
      <c r="I12" s="9"/>
    </row>
    <row r="13" spans="1:10" s="17" customFormat="1" x14ac:dyDescent="0.2">
      <c r="A13" s="7"/>
      <c r="B13" s="23" t="s">
        <v>204</v>
      </c>
      <c r="C13" s="8"/>
      <c r="D13" s="8"/>
      <c r="E13" s="8"/>
      <c r="F13" s="8"/>
      <c r="G13" s="8"/>
      <c r="H13" s="8"/>
      <c r="I13" s="9"/>
    </row>
    <row r="14" spans="1:10" x14ac:dyDescent="0.2">
      <c r="A14" s="7"/>
      <c r="B14" s="23" t="s">
        <v>205</v>
      </c>
      <c r="C14" s="8"/>
      <c r="D14" s="8"/>
      <c r="E14" s="8"/>
    </row>
    <row r="15" spans="1:10" x14ac:dyDescent="0.2">
      <c r="A15" s="7"/>
      <c r="B15" s="8"/>
      <c r="C15" s="8"/>
      <c r="D15" s="8"/>
      <c r="E15" s="8"/>
    </row>
    <row r="16" spans="1:10" ht="18" x14ac:dyDescent="0.25">
      <c r="A16" s="7"/>
      <c r="B16" s="280" t="s">
        <v>156</v>
      </c>
      <c r="C16" s="8"/>
      <c r="D16" s="8"/>
      <c r="E16" s="8"/>
    </row>
    <row r="17" spans="1:9" x14ac:dyDescent="0.2">
      <c r="A17" s="7"/>
      <c r="B17" s="23" t="s">
        <v>267</v>
      </c>
      <c r="C17" s="8"/>
      <c r="D17" s="8"/>
      <c r="E17" s="8"/>
    </row>
    <row r="18" spans="1:9" x14ac:dyDescent="0.2">
      <c r="A18" s="7"/>
      <c r="B18" s="23" t="s">
        <v>268</v>
      </c>
      <c r="C18" s="8"/>
      <c r="D18" s="8"/>
      <c r="E18" s="8"/>
    </row>
    <row r="19" spans="1:9" x14ac:dyDescent="0.2">
      <c r="A19" s="7"/>
      <c r="B19" s="23" t="s">
        <v>161</v>
      </c>
      <c r="C19" s="8"/>
      <c r="D19" s="8"/>
      <c r="E19" s="8"/>
    </row>
    <row r="20" spans="1:9" ht="15" x14ac:dyDescent="0.25">
      <c r="A20" s="7"/>
      <c r="B20" s="21"/>
      <c r="C20" s="8"/>
      <c r="D20" s="8"/>
      <c r="E20" s="8"/>
    </row>
    <row r="21" spans="1:9" ht="15" x14ac:dyDescent="0.25">
      <c r="A21" s="7"/>
      <c r="B21" s="23" t="s">
        <v>207</v>
      </c>
      <c r="C21" s="8"/>
      <c r="D21" s="8"/>
      <c r="E21" s="8"/>
      <c r="H21" s="162"/>
    </row>
    <row r="22" spans="1:9" x14ac:dyDescent="0.2">
      <c r="A22" s="7"/>
      <c r="B22" s="23" t="s">
        <v>206</v>
      </c>
      <c r="C22" s="8"/>
      <c r="D22" s="8"/>
      <c r="E22" s="8"/>
      <c r="H22" s="162"/>
    </row>
    <row r="23" spans="1:9" x14ac:dyDescent="0.2">
      <c r="A23" s="7"/>
      <c r="B23" s="23"/>
      <c r="C23" s="8"/>
      <c r="D23" s="8"/>
      <c r="E23" s="8"/>
      <c r="H23" s="162"/>
    </row>
    <row r="24" spans="1:9" ht="18" x14ac:dyDescent="0.25">
      <c r="A24" s="7"/>
      <c r="B24" s="280" t="s">
        <v>157</v>
      </c>
      <c r="C24" s="8"/>
      <c r="D24" s="8"/>
      <c r="E24" s="8"/>
      <c r="H24" s="163"/>
    </row>
    <row r="25" spans="1:9" x14ac:dyDescent="0.2">
      <c r="A25" s="7"/>
      <c r="B25" s="23" t="s">
        <v>208</v>
      </c>
      <c r="C25" s="8"/>
      <c r="D25" s="8"/>
      <c r="E25" s="8"/>
      <c r="H25" s="163"/>
    </row>
    <row r="26" spans="1:9" x14ac:dyDescent="0.2">
      <c r="A26" s="7"/>
      <c r="B26" s="23" t="s">
        <v>287</v>
      </c>
      <c r="C26" s="8"/>
      <c r="D26" s="8"/>
      <c r="E26" s="8"/>
    </row>
    <row r="27" spans="1:9" ht="15.75" x14ac:dyDescent="0.25">
      <c r="A27" s="7"/>
      <c r="B27" s="11"/>
      <c r="C27" s="8"/>
      <c r="D27" s="8"/>
      <c r="E27" s="8"/>
    </row>
    <row r="28" spans="1:9" ht="15" x14ac:dyDescent="0.25">
      <c r="A28" s="7"/>
      <c r="B28" s="23" t="s">
        <v>209</v>
      </c>
      <c r="C28" s="8"/>
      <c r="D28" s="8"/>
      <c r="E28" s="8"/>
    </row>
    <row r="29" spans="1:9" x14ac:dyDescent="0.2">
      <c r="A29" s="7"/>
      <c r="B29" s="23" t="s">
        <v>270</v>
      </c>
      <c r="C29" s="8"/>
      <c r="D29" s="8"/>
      <c r="E29" s="8"/>
      <c r="I29" s="8"/>
    </row>
    <row r="30" spans="1:9" x14ac:dyDescent="0.2">
      <c r="A30" s="7"/>
      <c r="B30" s="23"/>
      <c r="C30" s="8"/>
      <c r="D30" s="8"/>
      <c r="E30" s="8"/>
      <c r="I30" s="8"/>
    </row>
    <row r="31" spans="1:9" ht="18" x14ac:dyDescent="0.25">
      <c r="A31" s="7"/>
      <c r="B31" s="280" t="s">
        <v>158</v>
      </c>
      <c r="C31" s="8"/>
      <c r="D31" s="8"/>
      <c r="E31" s="8"/>
      <c r="F31" s="162"/>
      <c r="I31" s="162"/>
    </row>
    <row r="32" spans="1:9" x14ac:dyDescent="0.2">
      <c r="A32" s="7"/>
      <c r="B32" s="23" t="s">
        <v>242</v>
      </c>
      <c r="C32" s="8"/>
      <c r="D32" s="8"/>
      <c r="E32" s="8"/>
    </row>
    <row r="33" spans="1:6" x14ac:dyDescent="0.2">
      <c r="A33" s="7"/>
      <c r="B33" s="23"/>
      <c r="C33" s="8"/>
      <c r="D33" s="8"/>
      <c r="E33" s="8"/>
    </row>
    <row r="34" spans="1:6" ht="18" x14ac:dyDescent="0.25">
      <c r="A34" s="7"/>
      <c r="B34" s="280" t="s">
        <v>171</v>
      </c>
      <c r="C34" s="8"/>
      <c r="D34" s="8"/>
      <c r="E34" s="8"/>
    </row>
    <row r="35" spans="1:6" x14ac:dyDescent="0.2">
      <c r="A35" s="7"/>
      <c r="B35" s="23" t="s">
        <v>272</v>
      </c>
      <c r="C35" s="8"/>
      <c r="D35" s="8"/>
      <c r="E35" s="8"/>
      <c r="F35" s="162"/>
    </row>
    <row r="36" spans="1:6" x14ac:dyDescent="0.2">
      <c r="A36" s="7"/>
      <c r="B36" s="23" t="s">
        <v>172</v>
      </c>
      <c r="C36" s="8"/>
      <c r="D36" s="8"/>
      <c r="E36" s="8"/>
    </row>
    <row r="37" spans="1:6" ht="15.75" x14ac:dyDescent="0.25">
      <c r="A37" s="7"/>
      <c r="B37" s="11"/>
      <c r="C37" s="8"/>
      <c r="D37" s="8"/>
      <c r="E37" s="8"/>
    </row>
  </sheetData>
  <sheetProtection algorithmName="SHA-512" hashValue="0L98eb4SV+zCG4rpvZaSAwmr39bMNU/SV1gnWAECDbO/ODYGYTU8+DllPUrFKvzvl2id5W/8l31qg7KOnEKrOw==" saltValue="ge/Cbew30/6awlVy4r3u3A==" spinCount="100000" sheet="1" objects="1" scenarios="1"/>
  <mergeCells count="2">
    <mergeCell ref="B2:C2"/>
    <mergeCell ref="B3:C3"/>
  </mergeCells>
  <pageMargins left="0.7" right="0.7" top="0.75" bottom="0.75" header="0.3" footer="0.3"/>
  <pageSetup scale="72" orientation="portrait" r:id="rId1"/>
  <headerFooter>
    <oddFooter>&amp;L_x000D_&amp;1#&amp;"Calibri"&amp;11&amp;K000000 Classification: Protected 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128CF-1205-4BB0-9FE4-CDC0A89C0C48}">
  <sheetPr>
    <pageSetUpPr autoPageBreaks="0" fitToPage="1"/>
  </sheetPr>
  <dimension ref="A1:I44"/>
  <sheetViews>
    <sheetView zoomScaleNormal="100" workbookViewId="0">
      <selection activeCell="C7" sqref="C7"/>
    </sheetView>
  </sheetViews>
  <sheetFormatPr defaultColWidth="0" defaultRowHeight="16.5" zeroHeight="1" x14ac:dyDescent="0.3"/>
  <cols>
    <col min="1" max="1" width="4.375" customWidth="1"/>
    <col min="2" max="2" width="40.75" customWidth="1"/>
    <col min="3" max="3" width="16.625" customWidth="1"/>
    <col min="4" max="4" width="15.375" customWidth="1"/>
    <col min="5" max="5" width="14.5" customWidth="1"/>
    <col min="6" max="6" width="12.75" customWidth="1"/>
    <col min="7" max="7" width="14.875" customWidth="1"/>
    <col min="8" max="8" width="17" customWidth="1"/>
    <col min="9" max="9" width="9.5" style="151" customWidth="1"/>
    <col min="10" max="16384" width="9" hidden="1"/>
  </cols>
  <sheetData>
    <row r="1" spans="1:9" x14ac:dyDescent="0.3">
      <c r="A1" s="4"/>
      <c r="B1" s="5"/>
      <c r="C1" s="5"/>
      <c r="D1" s="5"/>
      <c r="E1" s="5"/>
      <c r="F1" s="5"/>
      <c r="G1" s="5"/>
      <c r="H1" s="5"/>
      <c r="I1" s="6"/>
    </row>
    <row r="2" spans="1:9" ht="17.25" thickBot="1" x14ac:dyDescent="0.35">
      <c r="A2" s="7"/>
      <c r="B2" s="24" t="str">
        <f>IF(Cover!B5="", "", Cover!B5)</f>
        <v/>
      </c>
      <c r="C2" s="8"/>
      <c r="D2" s="8"/>
      <c r="E2" s="8"/>
      <c r="F2" s="8"/>
      <c r="G2" s="8"/>
      <c r="H2" s="25" t="str">
        <f>IF(Cover!G2="", "", Cover!G2)</f>
        <v/>
      </c>
      <c r="I2" s="9"/>
    </row>
    <row r="3" spans="1:9" x14ac:dyDescent="0.3">
      <c r="A3" s="7"/>
      <c r="B3" s="8" t="s">
        <v>1</v>
      </c>
      <c r="C3" s="8"/>
      <c r="D3" s="8"/>
      <c r="E3" s="8"/>
      <c r="F3" s="8"/>
      <c r="G3" s="8"/>
      <c r="H3" s="8" t="s">
        <v>0</v>
      </c>
      <c r="I3" s="9"/>
    </row>
    <row r="4" spans="1:9" x14ac:dyDescent="0.3">
      <c r="A4" s="7"/>
      <c r="B4" s="8"/>
      <c r="C4" s="8"/>
      <c r="D4" s="8"/>
      <c r="E4" s="8"/>
      <c r="F4" s="102"/>
      <c r="G4" s="102"/>
      <c r="H4" s="8"/>
      <c r="I4" s="9"/>
    </row>
    <row r="5" spans="1:9" x14ac:dyDescent="0.3">
      <c r="A5" s="7"/>
      <c r="B5" s="8"/>
      <c r="C5" s="8"/>
      <c r="D5" s="8"/>
      <c r="E5" s="8"/>
      <c r="F5" s="12"/>
      <c r="G5" s="8" t="s">
        <v>95</v>
      </c>
      <c r="H5" s="8"/>
      <c r="I5" s="9"/>
    </row>
    <row r="6" spans="1:9" x14ac:dyDescent="0.3">
      <c r="A6" s="7"/>
      <c r="B6" s="8"/>
      <c r="C6" s="8"/>
      <c r="D6" s="8"/>
      <c r="E6" s="8"/>
      <c r="F6" s="13"/>
      <c r="G6" s="8" t="s">
        <v>25</v>
      </c>
      <c r="H6" s="8"/>
      <c r="I6" s="9"/>
    </row>
    <row r="7" spans="1:9" x14ac:dyDescent="0.3">
      <c r="A7" s="7"/>
      <c r="B7" s="8"/>
      <c r="C7" s="8"/>
      <c r="D7" s="8"/>
      <c r="E7" s="8"/>
      <c r="F7" s="14"/>
      <c r="G7" s="8" t="s">
        <v>26</v>
      </c>
      <c r="H7" s="8"/>
      <c r="I7" s="9"/>
    </row>
    <row r="8" spans="1:9" x14ac:dyDescent="0.3">
      <c r="A8" s="7"/>
      <c r="B8" s="8"/>
      <c r="C8" s="8"/>
      <c r="D8" s="8"/>
      <c r="E8" s="8"/>
      <c r="F8" s="101"/>
      <c r="G8" s="8" t="s">
        <v>106</v>
      </c>
      <c r="H8" s="8"/>
      <c r="I8" s="9"/>
    </row>
    <row r="9" spans="1:9" ht="17.25" thickBot="1" x14ac:dyDescent="0.35">
      <c r="A9" s="7"/>
      <c r="B9" s="8"/>
      <c r="C9" s="8"/>
      <c r="D9" s="8"/>
      <c r="E9" s="8"/>
      <c r="F9" s="102"/>
      <c r="G9" s="102"/>
      <c r="H9" s="8"/>
      <c r="I9" s="9"/>
    </row>
    <row r="10" spans="1:9" ht="22.5" x14ac:dyDescent="0.4">
      <c r="A10" s="7"/>
      <c r="B10" s="8"/>
      <c r="C10" s="8"/>
      <c r="D10" s="309" t="s">
        <v>3</v>
      </c>
      <c r="E10" s="310"/>
      <c r="F10" s="310"/>
      <c r="G10" s="310"/>
      <c r="H10" s="311"/>
      <c r="I10" s="9"/>
    </row>
    <row r="11" spans="1:9" ht="18" thickBot="1" x14ac:dyDescent="0.4">
      <c r="A11" s="7"/>
      <c r="B11" s="8"/>
      <c r="C11" s="8"/>
      <c r="D11" s="312" t="s">
        <v>37</v>
      </c>
      <c r="E11" s="313"/>
      <c r="F11" s="313"/>
      <c r="G11" s="313"/>
      <c r="H11" s="314"/>
      <c r="I11" s="9"/>
    </row>
    <row r="12" spans="1:9" ht="18.75" thickBot="1" x14ac:dyDescent="0.35">
      <c r="A12" s="7"/>
      <c r="B12" s="8"/>
      <c r="C12" s="8"/>
      <c r="D12" s="26">
        <v>2021</v>
      </c>
      <c r="E12" s="27">
        <v>2022</v>
      </c>
      <c r="F12" s="27">
        <v>2023</v>
      </c>
      <c r="G12" s="27">
        <v>2024</v>
      </c>
      <c r="H12" s="28">
        <v>2025</v>
      </c>
      <c r="I12" s="9"/>
    </row>
    <row r="13" spans="1:9" x14ac:dyDescent="0.3">
      <c r="A13" s="7"/>
      <c r="B13" s="29" t="s">
        <v>38</v>
      </c>
      <c r="C13" s="30" t="s">
        <v>4</v>
      </c>
      <c r="D13" s="115"/>
      <c r="E13" s="116"/>
      <c r="F13" s="116"/>
      <c r="G13" s="116"/>
      <c r="H13" s="117"/>
      <c r="I13" s="9"/>
    </row>
    <row r="14" spans="1:9" x14ac:dyDescent="0.3">
      <c r="A14" s="7"/>
      <c r="B14" s="31" t="s">
        <v>174</v>
      </c>
      <c r="C14" s="32" t="s">
        <v>5</v>
      </c>
      <c r="D14" s="164"/>
      <c r="E14" s="123"/>
      <c r="F14" s="123"/>
      <c r="G14" s="123"/>
      <c r="H14" s="124"/>
      <c r="I14" s="9"/>
    </row>
    <row r="15" spans="1:9" x14ac:dyDescent="0.3">
      <c r="A15" s="7"/>
      <c r="B15" s="31" t="s">
        <v>176</v>
      </c>
      <c r="C15" s="32" t="s">
        <v>6</v>
      </c>
      <c r="D15" s="164"/>
      <c r="E15" s="123"/>
      <c r="F15" s="123"/>
      <c r="G15" s="123"/>
      <c r="H15" s="124"/>
      <c r="I15" s="9"/>
    </row>
    <row r="16" spans="1:9" ht="17.25" thickBot="1" x14ac:dyDescent="0.35">
      <c r="A16" s="7"/>
      <c r="B16" s="79" t="s">
        <v>175</v>
      </c>
      <c r="C16" s="165" t="s">
        <v>177</v>
      </c>
      <c r="D16" s="173">
        <f>D13-D14-D15</f>
        <v>0</v>
      </c>
      <c r="E16" s="174">
        <f t="shared" ref="E16:H16" si="0">E13-E14-E15</f>
        <v>0</v>
      </c>
      <c r="F16" s="174">
        <f t="shared" si="0"/>
        <v>0</v>
      </c>
      <c r="G16" s="174">
        <f t="shared" si="0"/>
        <v>0</v>
      </c>
      <c r="H16" s="175">
        <f t="shared" si="0"/>
        <v>0</v>
      </c>
      <c r="I16" s="9"/>
    </row>
    <row r="17" spans="1:9" x14ac:dyDescent="0.3">
      <c r="A17" s="7"/>
      <c r="B17" s="29" t="s">
        <v>72</v>
      </c>
      <c r="C17" s="30" t="s">
        <v>7</v>
      </c>
      <c r="D17" s="167"/>
      <c r="E17" s="168"/>
      <c r="F17" s="168"/>
      <c r="G17" s="168"/>
      <c r="H17" s="169"/>
      <c r="I17" s="9"/>
    </row>
    <row r="18" spans="1:9" ht="17.25" thickBot="1" x14ac:dyDescent="0.35">
      <c r="A18" s="7"/>
      <c r="B18" s="79" t="s">
        <v>124</v>
      </c>
      <c r="C18" s="165" t="s">
        <v>8</v>
      </c>
      <c r="D18" s="170"/>
      <c r="E18" s="171"/>
      <c r="F18" s="171"/>
      <c r="G18" s="171"/>
      <c r="H18" s="172"/>
      <c r="I18" s="9"/>
    </row>
    <row r="19" spans="1:9" ht="17.25" customHeight="1" x14ac:dyDescent="0.3">
      <c r="A19" s="7"/>
      <c r="B19" s="31" t="s">
        <v>137</v>
      </c>
      <c r="C19" s="32" t="s">
        <v>62</v>
      </c>
      <c r="D19" s="164"/>
      <c r="E19" s="122"/>
      <c r="F19" s="122"/>
      <c r="G19" s="122"/>
      <c r="H19" s="166"/>
      <c r="I19" s="9"/>
    </row>
    <row r="20" spans="1:9" ht="17.25" thickBot="1" x14ac:dyDescent="0.35">
      <c r="A20" s="7"/>
      <c r="B20" s="31" t="s">
        <v>61</v>
      </c>
      <c r="C20" s="32" t="s">
        <v>11</v>
      </c>
      <c r="D20" s="118"/>
      <c r="E20" s="119"/>
      <c r="F20" s="119"/>
      <c r="G20" s="119"/>
      <c r="H20" s="120"/>
      <c r="I20" s="9"/>
    </row>
    <row r="21" spans="1:9" x14ac:dyDescent="0.3">
      <c r="A21" s="7"/>
      <c r="B21" s="35" t="s">
        <v>78</v>
      </c>
      <c r="C21" s="315" t="s">
        <v>178</v>
      </c>
      <c r="D21" s="317" t="str">
        <f>IFERROR(D20/D19, "")</f>
        <v/>
      </c>
      <c r="E21" s="319" t="str">
        <f>IFERROR(E20/E19, "")</f>
        <v/>
      </c>
      <c r="F21" s="319" t="str">
        <f>IFERROR(F20/F19, "")</f>
        <v/>
      </c>
      <c r="G21" s="319" t="str">
        <f>IFERROR(G20/G19, "")</f>
        <v/>
      </c>
      <c r="H21" s="321" t="str">
        <f>IFERROR(H20/H19, "")</f>
        <v/>
      </c>
      <c r="I21" s="9"/>
    </row>
    <row r="22" spans="1:9" ht="17.25" thickBot="1" x14ac:dyDescent="0.35">
      <c r="A22" s="7"/>
      <c r="B22" s="31" t="s">
        <v>180</v>
      </c>
      <c r="C22" s="316"/>
      <c r="D22" s="318"/>
      <c r="E22" s="320"/>
      <c r="F22" s="320"/>
      <c r="G22" s="320"/>
      <c r="H22" s="322"/>
      <c r="I22" s="9"/>
    </row>
    <row r="23" spans="1:9" ht="17.25" thickBot="1" x14ac:dyDescent="0.35">
      <c r="A23" s="7"/>
      <c r="B23" s="36" t="s">
        <v>60</v>
      </c>
      <c r="C23" s="37" t="s">
        <v>179</v>
      </c>
      <c r="D23" s="75" t="str">
        <f>IFERROR(D20/D13, "")</f>
        <v/>
      </c>
      <c r="E23" s="121" t="str">
        <f>IFERROR(E20/E13, "")</f>
        <v/>
      </c>
      <c r="F23" s="121" t="str">
        <f>IFERROR(F20/F13, "")</f>
        <v/>
      </c>
      <c r="G23" s="121" t="str">
        <f>IFERROR(G20/G13, "")</f>
        <v/>
      </c>
      <c r="H23" s="76" t="str">
        <f>IFERROR(H20/H13, "")</f>
        <v/>
      </c>
      <c r="I23" s="9"/>
    </row>
    <row r="24" spans="1:9" x14ac:dyDescent="0.3">
      <c r="A24" s="7"/>
      <c r="B24" s="31" t="s">
        <v>39</v>
      </c>
      <c r="C24" s="32" t="s">
        <v>12</v>
      </c>
      <c r="D24" s="122"/>
      <c r="E24" s="123"/>
      <c r="F24" s="123"/>
      <c r="G24" s="123"/>
      <c r="H24" s="124"/>
      <c r="I24" s="9"/>
    </row>
    <row r="25" spans="1:9" ht="17.25" thickBot="1" x14ac:dyDescent="0.35">
      <c r="A25" s="7"/>
      <c r="B25" s="33" t="s">
        <v>63</v>
      </c>
      <c r="C25" s="34" t="s">
        <v>18</v>
      </c>
      <c r="D25" s="125"/>
      <c r="E25" s="126"/>
      <c r="F25" s="126"/>
      <c r="G25" s="126"/>
      <c r="H25" s="127"/>
      <c r="I25" s="9"/>
    </row>
    <row r="26" spans="1:9" x14ac:dyDescent="0.3">
      <c r="A26" s="7"/>
      <c r="B26" s="29" t="s">
        <v>105</v>
      </c>
      <c r="C26" s="208" t="s">
        <v>19</v>
      </c>
      <c r="D26" s="210"/>
      <c r="E26" s="211"/>
      <c r="F26" s="211"/>
      <c r="G26" s="211"/>
      <c r="H26" s="212"/>
      <c r="I26" s="9"/>
    </row>
    <row r="27" spans="1:9" ht="17.25" thickBot="1" x14ac:dyDescent="0.35">
      <c r="A27" s="7"/>
      <c r="B27" s="79" t="s">
        <v>201</v>
      </c>
      <c r="C27" s="209" t="s">
        <v>183</v>
      </c>
      <c r="D27" s="300" t="str">
        <f>IFERROR((D20/D26)-1, "")</f>
        <v/>
      </c>
      <c r="E27" s="301" t="str">
        <f>IFERROR((E20/E26)-1, "")</f>
        <v/>
      </c>
      <c r="F27" s="301" t="str">
        <f>IFERROR((F20/F26)-1, "")</f>
        <v/>
      </c>
      <c r="G27" s="301" t="str">
        <f>IFERROR((G20/G26)-1, "")</f>
        <v/>
      </c>
      <c r="H27" s="213"/>
      <c r="I27" s="9"/>
    </row>
    <row r="28" spans="1:9" ht="72" customHeight="1" thickBot="1" x14ac:dyDescent="0.35">
      <c r="A28" s="7"/>
      <c r="B28" s="206" t="s">
        <v>74</v>
      </c>
      <c r="C28" s="207" t="s">
        <v>170</v>
      </c>
      <c r="D28" s="306"/>
      <c r="E28" s="307"/>
      <c r="F28" s="307"/>
      <c r="G28" s="307"/>
      <c r="H28" s="308"/>
      <c r="I28" s="9"/>
    </row>
    <row r="29" spans="1:9" x14ac:dyDescent="0.3">
      <c r="A29" s="7"/>
      <c r="B29" s="8"/>
      <c r="C29" s="8"/>
      <c r="D29" s="19"/>
      <c r="E29" s="8"/>
      <c r="F29" s="8"/>
      <c r="G29" s="8"/>
      <c r="H29" s="8"/>
      <c r="I29" s="9"/>
    </row>
    <row r="30" spans="1:9" x14ac:dyDescent="0.3">
      <c r="A30" s="7"/>
      <c r="B30" s="8" t="s">
        <v>275</v>
      </c>
      <c r="C30" s="8"/>
      <c r="D30" s="19"/>
      <c r="E30" s="8"/>
      <c r="F30" s="8"/>
      <c r="G30" s="8"/>
      <c r="H30" s="8"/>
      <c r="I30" s="9"/>
    </row>
    <row r="31" spans="1:9" x14ac:dyDescent="0.3">
      <c r="A31" s="7"/>
      <c r="B31" s="8" t="s">
        <v>240</v>
      </c>
      <c r="C31" s="8"/>
      <c r="D31" s="19"/>
      <c r="E31" s="8"/>
      <c r="F31" s="8"/>
      <c r="G31" s="8"/>
      <c r="H31" s="8"/>
      <c r="I31" s="9"/>
    </row>
    <row r="32" spans="1:9" x14ac:dyDescent="0.3">
      <c r="A32" s="7"/>
      <c r="B32" s="8" t="s">
        <v>259</v>
      </c>
      <c r="C32" s="8"/>
      <c r="D32" s="19"/>
      <c r="E32" s="8"/>
      <c r="F32" s="8"/>
      <c r="G32" s="8"/>
      <c r="H32" s="8"/>
      <c r="I32" s="9"/>
    </row>
    <row r="33" spans="1:9" x14ac:dyDescent="0.3">
      <c r="A33" s="7"/>
      <c r="B33" s="8" t="s">
        <v>273</v>
      </c>
      <c r="C33" s="8"/>
      <c r="D33" s="19"/>
      <c r="E33" s="8"/>
      <c r="F33" s="8"/>
      <c r="G33" s="8"/>
      <c r="H33" s="8"/>
      <c r="I33" s="9"/>
    </row>
    <row r="34" spans="1:9" x14ac:dyDescent="0.3">
      <c r="A34" s="7"/>
      <c r="B34" s="8" t="s">
        <v>260</v>
      </c>
      <c r="C34" s="8"/>
      <c r="D34" s="19"/>
      <c r="E34" s="8"/>
      <c r="F34" s="8"/>
      <c r="G34" s="8"/>
      <c r="H34" s="8"/>
      <c r="I34" s="9"/>
    </row>
    <row r="35" spans="1:9" x14ac:dyDescent="0.3">
      <c r="A35" s="7"/>
      <c r="B35" s="23" t="s">
        <v>274</v>
      </c>
      <c r="C35" s="8"/>
      <c r="D35" s="19"/>
      <c r="E35" s="8"/>
      <c r="F35" s="8"/>
      <c r="G35" s="8"/>
      <c r="H35" s="8"/>
      <c r="I35" s="9"/>
    </row>
    <row r="36" spans="1:9" x14ac:dyDescent="0.3">
      <c r="A36" s="7"/>
      <c r="B36" s="8" t="s">
        <v>181</v>
      </c>
      <c r="C36" s="8"/>
      <c r="D36" s="19"/>
      <c r="E36" s="8"/>
      <c r="F36" s="8"/>
      <c r="G36" s="8"/>
      <c r="H36" s="8"/>
      <c r="I36" s="9"/>
    </row>
    <row r="37" spans="1:9" x14ac:dyDescent="0.3">
      <c r="A37" s="7"/>
      <c r="B37" s="8" t="s">
        <v>236</v>
      </c>
      <c r="C37" s="8"/>
      <c r="D37" s="8"/>
      <c r="E37" s="8"/>
      <c r="F37" s="8"/>
      <c r="G37" s="8"/>
      <c r="H37" s="8"/>
      <c r="I37" s="9"/>
    </row>
    <row r="38" spans="1:9" x14ac:dyDescent="0.3">
      <c r="A38" s="7"/>
      <c r="B38" s="8" t="s">
        <v>234</v>
      </c>
      <c r="C38" s="8"/>
      <c r="D38" s="8"/>
      <c r="E38" s="8"/>
      <c r="F38" s="8"/>
      <c r="G38" s="8"/>
      <c r="H38" s="8"/>
      <c r="I38" s="9"/>
    </row>
    <row r="39" spans="1:9" x14ac:dyDescent="0.3">
      <c r="A39" s="7"/>
      <c r="B39" s="8" t="s">
        <v>182</v>
      </c>
      <c r="C39" s="8"/>
      <c r="D39" s="8"/>
      <c r="E39" s="8"/>
      <c r="F39" s="8"/>
      <c r="G39" s="8"/>
      <c r="H39" s="8"/>
      <c r="I39" s="9"/>
    </row>
    <row r="40" spans="1:9" x14ac:dyDescent="0.3">
      <c r="A40" s="7"/>
      <c r="B40" s="8" t="s">
        <v>203</v>
      </c>
      <c r="C40" s="8"/>
      <c r="D40" s="8"/>
      <c r="E40" s="8"/>
      <c r="F40" s="8"/>
      <c r="G40" s="8"/>
      <c r="H40" s="8"/>
      <c r="I40" s="9"/>
    </row>
    <row r="41" spans="1:9" x14ac:dyDescent="0.3">
      <c r="A41" s="7"/>
      <c r="B41" s="8" t="s">
        <v>202</v>
      </c>
      <c r="C41" s="8"/>
      <c r="D41" s="8"/>
      <c r="E41" s="8"/>
      <c r="F41" s="8"/>
      <c r="G41" s="8"/>
      <c r="H41" s="8"/>
      <c r="I41" s="9"/>
    </row>
    <row r="42" spans="1:9" x14ac:dyDescent="0.3">
      <c r="A42" s="7"/>
      <c r="B42" s="8" t="s">
        <v>184</v>
      </c>
      <c r="C42" s="8"/>
      <c r="D42" s="8"/>
      <c r="E42" s="8"/>
      <c r="F42" s="8"/>
      <c r="G42" s="8"/>
      <c r="H42" s="8"/>
      <c r="I42" s="9"/>
    </row>
    <row r="43" spans="1:9" x14ac:dyDescent="0.3">
      <c r="A43" s="40"/>
      <c r="B43" s="15"/>
      <c r="C43" s="15"/>
      <c r="D43" s="15"/>
      <c r="E43" s="15"/>
      <c r="F43" s="15"/>
      <c r="G43" s="15"/>
      <c r="H43" s="15"/>
      <c r="I43" s="16"/>
    </row>
    <row r="44" spans="1:9" ht="15.75" hidden="1" customHeight="1" x14ac:dyDescent="0.3"/>
  </sheetData>
  <sheetProtection algorithmName="SHA-512" hashValue="nwgjkTQTHKDSTrbKRmNr3ZEBRS5Fk+LJOFBMWgNHcXI7iJy3LPDIvmUHrxAAWD/rkjctSxRMuGqVpcsd+VCbfA==" saltValue="yCh/I1ZQqJYz0eOs7JRgeA==" spinCount="100000" sheet="1" objects="1" scenarios="1"/>
  <protectedRanges>
    <protectedRange sqref="D13:H17 E18:H18 D19:H20 D24:H25 D28 D26:G26" name="Loss Ratio Tab"/>
  </protectedRanges>
  <mergeCells count="9">
    <mergeCell ref="D28:H28"/>
    <mergeCell ref="D10:H10"/>
    <mergeCell ref="D11:H11"/>
    <mergeCell ref="C21:C22"/>
    <mergeCell ref="D21:D22"/>
    <mergeCell ref="E21:E22"/>
    <mergeCell ref="F21:F22"/>
    <mergeCell ref="G21:G22"/>
    <mergeCell ref="H21:H22"/>
  </mergeCells>
  <pageMargins left="0.7" right="0.7" top="0.75" bottom="0.75" header="0.3" footer="0.3"/>
  <pageSetup scale="85" orientation="landscape" r:id="rId1"/>
  <headerFooter>
    <oddFooter>&amp;L_x000D_&amp;1#&amp;"Calibri"&amp;11&amp;K000000 Classification: Protected 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4919F-5F71-4DB1-A520-C58D96E09DAC}">
  <sheetPr>
    <pageSetUpPr autoPageBreaks="0" fitToPage="1"/>
  </sheetPr>
  <dimension ref="A1:I27"/>
  <sheetViews>
    <sheetView zoomScale="110" zoomScaleNormal="110" workbookViewId="0">
      <selection activeCell="B2" sqref="B2"/>
    </sheetView>
  </sheetViews>
  <sheetFormatPr defaultColWidth="0" defaultRowHeight="16.5" customHeight="1" zeroHeight="1" x14ac:dyDescent="0.3"/>
  <cols>
    <col min="1" max="1" width="9" customWidth="1"/>
    <col min="2" max="2" width="40.75" customWidth="1"/>
    <col min="3" max="3" width="15.875" bestFit="1" customWidth="1"/>
    <col min="4" max="4" width="13.75" customWidth="1"/>
    <col min="5" max="5" width="14.5" customWidth="1"/>
    <col min="6" max="6" width="12.75" customWidth="1"/>
    <col min="7" max="7" width="13.125" customWidth="1"/>
    <col min="8" max="8" width="14.75" customWidth="1"/>
    <col min="9" max="9" width="5.875" style="151" customWidth="1"/>
    <col min="10" max="16384" width="9" hidden="1"/>
  </cols>
  <sheetData>
    <row r="1" spans="1:9" x14ac:dyDescent="0.3">
      <c r="A1" s="4"/>
      <c r="B1" s="5"/>
      <c r="C1" s="5"/>
      <c r="D1" s="5"/>
      <c r="E1" s="5"/>
      <c r="F1" s="5"/>
      <c r="G1" s="5"/>
      <c r="H1" s="5"/>
      <c r="I1" s="6"/>
    </row>
    <row r="2" spans="1:9" ht="17.25" thickBot="1" x14ac:dyDescent="0.35">
      <c r="A2" s="7"/>
      <c r="B2" s="24" t="s">
        <v>286</v>
      </c>
      <c r="C2" s="8"/>
      <c r="D2" s="8"/>
      <c r="E2" s="8"/>
      <c r="F2" s="8"/>
      <c r="G2" s="8"/>
      <c r="H2" s="25" t="s">
        <v>286</v>
      </c>
      <c r="I2" s="9"/>
    </row>
    <row r="3" spans="1:9" x14ac:dyDescent="0.3">
      <c r="A3" s="7"/>
      <c r="B3" s="19" t="s">
        <v>1</v>
      </c>
      <c r="C3" s="8"/>
      <c r="D3" s="8"/>
      <c r="E3" s="8"/>
      <c r="F3" s="8"/>
      <c r="G3" s="8"/>
      <c r="H3" s="19" t="s">
        <v>0</v>
      </c>
      <c r="I3" s="9"/>
    </row>
    <row r="4" spans="1:9" x14ac:dyDescent="0.3">
      <c r="A4" s="7"/>
      <c r="B4" s="8"/>
      <c r="C4" s="8"/>
      <c r="D4" s="8"/>
      <c r="E4" s="8"/>
      <c r="F4" s="8"/>
      <c r="G4" s="8"/>
      <c r="H4" s="8"/>
      <c r="I4" s="9"/>
    </row>
    <row r="5" spans="1:9" x14ac:dyDescent="0.3">
      <c r="A5" s="7"/>
      <c r="B5" s="8"/>
      <c r="C5" s="8"/>
      <c r="D5" s="8"/>
      <c r="E5" s="8"/>
      <c r="F5" s="12"/>
      <c r="G5" s="8" t="s">
        <v>95</v>
      </c>
      <c r="H5" s="8"/>
      <c r="I5" s="9"/>
    </row>
    <row r="6" spans="1:9" x14ac:dyDescent="0.3">
      <c r="A6" s="7"/>
      <c r="B6" s="8"/>
      <c r="C6" s="8"/>
      <c r="D6" s="8"/>
      <c r="E6" s="8"/>
      <c r="F6" s="13"/>
      <c r="G6" s="8" t="s">
        <v>25</v>
      </c>
      <c r="H6" s="8"/>
      <c r="I6" s="9"/>
    </row>
    <row r="7" spans="1:9" x14ac:dyDescent="0.3">
      <c r="A7" s="7"/>
      <c r="B7" s="8"/>
      <c r="C7" s="8"/>
      <c r="D7" s="8"/>
      <c r="E7" s="8"/>
      <c r="F7" s="14"/>
      <c r="G7" s="8" t="s">
        <v>26</v>
      </c>
      <c r="H7" s="8"/>
      <c r="I7" s="9"/>
    </row>
    <row r="8" spans="1:9" x14ac:dyDescent="0.3">
      <c r="A8" s="7"/>
      <c r="B8" s="8"/>
      <c r="C8" s="8"/>
      <c r="D8" s="8"/>
      <c r="E8" s="8"/>
      <c r="F8" s="101"/>
      <c r="G8" s="8" t="s">
        <v>106</v>
      </c>
      <c r="H8" s="8"/>
      <c r="I8" s="9"/>
    </row>
    <row r="9" spans="1:9" ht="17.25" thickBot="1" x14ac:dyDescent="0.35">
      <c r="A9" s="7"/>
      <c r="B9" s="8"/>
      <c r="C9" s="8"/>
      <c r="D9" s="8"/>
      <c r="E9" s="8"/>
      <c r="F9" s="8"/>
      <c r="G9" s="8"/>
      <c r="H9" s="8"/>
      <c r="I9" s="9"/>
    </row>
    <row r="10" spans="1:9" ht="21.75" thickBot="1" x14ac:dyDescent="0.45">
      <c r="A10" s="7"/>
      <c r="B10" s="8"/>
      <c r="C10" s="8"/>
      <c r="D10" s="328" t="s">
        <v>3</v>
      </c>
      <c r="E10" s="329"/>
      <c r="F10" s="329"/>
      <c r="G10" s="329"/>
      <c r="H10" s="330"/>
      <c r="I10" s="9"/>
    </row>
    <row r="11" spans="1:9" ht="18.75" thickBot="1" x14ac:dyDescent="0.35">
      <c r="A11" s="7"/>
      <c r="B11" s="8"/>
      <c r="C11" s="8"/>
      <c r="D11" s="41">
        <v>2021</v>
      </c>
      <c r="E11" s="42">
        <v>2022</v>
      </c>
      <c r="F11" s="42">
        <v>2023</v>
      </c>
      <c r="G11" s="42">
        <v>2024</v>
      </c>
      <c r="H11" s="43">
        <v>2025</v>
      </c>
      <c r="I11" s="9"/>
    </row>
    <row r="12" spans="1:9" ht="17.25" thickBot="1" x14ac:dyDescent="0.35">
      <c r="A12" s="7"/>
      <c r="B12" s="103" t="s">
        <v>241</v>
      </c>
      <c r="C12" s="176" t="s">
        <v>4</v>
      </c>
      <c r="D12" s="177"/>
      <c r="E12" s="178"/>
      <c r="F12" s="178"/>
      <c r="G12" s="178"/>
      <c r="H12" s="179"/>
      <c r="I12" s="9"/>
    </row>
    <row r="13" spans="1:9" x14ac:dyDescent="0.3">
      <c r="A13" s="7"/>
      <c r="B13" s="86" t="s">
        <v>109</v>
      </c>
      <c r="C13" s="108" t="s">
        <v>5</v>
      </c>
      <c r="D13" s="276" t="str">
        <f>IF(D12="","",VLOOKUP(MAX(D12,1/12),'Fiera Capital Curve'!$A$4:$A$106,1,TRUE))</f>
        <v/>
      </c>
      <c r="E13" s="277" t="str">
        <f>IF(E12="","",VLOOKUP(MAX(E12,1/12),'Fiera Capital Curve'!$A$4:$A$106,1,TRUE))</f>
        <v/>
      </c>
      <c r="F13" s="277" t="str">
        <f>IF(F12="","",VLOOKUP(MAX(F12,1/12),'Fiera Capital Curve'!$A$4:$A$106,1,TRUE))</f>
        <v/>
      </c>
      <c r="G13" s="277" t="str">
        <f>IF(G12="","",VLOOKUP(MAX(G12,1/12),'Fiera Capital Curve'!$A$4:$A$106,1,TRUE))</f>
        <v/>
      </c>
      <c r="H13" s="278" t="str">
        <f>IF(H12="","",VLOOKUP(MAX(H12,1/12),'Fiera Capital Curve'!$A$4:$A$106,1,TRUE))</f>
        <v/>
      </c>
      <c r="I13" s="9"/>
    </row>
    <row r="14" spans="1:9" x14ac:dyDescent="0.3">
      <c r="A14" s="7"/>
      <c r="B14" s="88" t="s">
        <v>110</v>
      </c>
      <c r="C14" s="109" t="s">
        <v>6</v>
      </c>
      <c r="D14" s="279" t="str" cm="1">
        <f t="array" ref="D14">IF(D12="", "",  INDEX('Fiera Capital Curve'!$A$4:$A$106,_xlfn.XMATCH(D13,'Fiera Capital Curve'!$A$4:$A$106,0)+1))</f>
        <v/>
      </c>
      <c r="E14" s="217" t="str" cm="1">
        <f t="array" ref="E14">IF(E12="", "",  INDEX('Fiera Capital Curve'!$A$4:$A$106,_xlfn.XMATCH(E13,'Fiera Capital Curve'!$A$4:$A$106,0)+1))</f>
        <v/>
      </c>
      <c r="F14" s="217" t="str" cm="1">
        <f t="array" ref="F14">IF(F12="", "",  INDEX('Fiera Capital Curve'!$A$4:$A$106,_xlfn.XMATCH(F13,'Fiera Capital Curve'!$A$4:$A$106,0)+1))</f>
        <v/>
      </c>
      <c r="G14" s="217" t="str" cm="1">
        <f t="array" ref="G14">IF(G12="", "",  INDEX('Fiera Capital Curve'!$A$4:$A$106,_xlfn.XMATCH(G13,'Fiera Capital Curve'!$A$4:$A$106,0)+1))</f>
        <v/>
      </c>
      <c r="H14" s="231" t="str" cm="1">
        <f t="array" ref="H14">IF(H12="", "",  INDEX('Fiera Capital Curve'!$A$4:$A$106,_xlfn.XMATCH(H13,'Fiera Capital Curve'!$A$4:$A$106,0)+1))</f>
        <v/>
      </c>
      <c r="I14" s="9"/>
    </row>
    <row r="15" spans="1:9" x14ac:dyDescent="0.3">
      <c r="A15" s="7"/>
      <c r="B15" s="88" t="s">
        <v>111</v>
      </c>
      <c r="C15" s="109" t="s">
        <v>71</v>
      </c>
      <c r="D15" s="135" t="str" cm="1">
        <f t="array" ref="D15">IFERROR(INDEX('Fiera Capital Curve'!$B$4:$F$106,_xlfn.XMATCH(D13,'Fiera Capital Curve'!$A$4:$A$106),_xlfn.XMATCH(D$11,'Fiera Capital Curve'!$B$3:$F$3)), "")</f>
        <v/>
      </c>
      <c r="E15" s="136" t="str" cm="1">
        <f t="array" ref="E15">IFERROR(INDEX('Fiera Capital Curve'!$B$4:$F$106,_xlfn.XMATCH(E13,'Fiera Capital Curve'!$A$4:$A$106),_xlfn.XMATCH(E$11,'Fiera Capital Curve'!$B$3:$F$3)), "")</f>
        <v/>
      </c>
      <c r="F15" s="136" t="str" cm="1">
        <f t="array" ref="F15">IFERROR(INDEX('Fiera Capital Curve'!$B$4:$F$106,_xlfn.XMATCH(F13,'Fiera Capital Curve'!$A$4:$A$106),_xlfn.XMATCH(F$11,'Fiera Capital Curve'!$B$3:$F$3)), "")</f>
        <v/>
      </c>
      <c r="G15" s="136" t="str" cm="1">
        <f t="array" ref="G15">IFERROR(INDEX('Fiera Capital Curve'!$B$4:$F$106,_xlfn.XMATCH(G13,'Fiera Capital Curve'!$A$4:$A$106),_xlfn.XMATCH(G$11,'Fiera Capital Curve'!$B$3:$F$3)), "")</f>
        <v/>
      </c>
      <c r="H15" s="137" t="str" cm="1">
        <f t="array" ref="H15">IFERROR(INDEX('Fiera Capital Curve'!$B$4:$F$106,_xlfn.XMATCH(H13,'Fiera Capital Curve'!$A$4:$A$106),_xlfn.XMATCH(H$11,'Fiera Capital Curve'!$B$3:$F$3)), "")</f>
        <v/>
      </c>
      <c r="I15" s="9"/>
    </row>
    <row r="16" spans="1:9" x14ac:dyDescent="0.3">
      <c r="A16" s="7"/>
      <c r="B16" s="88" t="s">
        <v>112</v>
      </c>
      <c r="C16" s="109" t="s">
        <v>7</v>
      </c>
      <c r="D16" s="135" t="str" cm="1">
        <f t="array" ref="D16">IFERROR(INDEX('Fiera Capital Curve'!$B$4:$F$106,_xlfn.XMATCH(D14,'Fiera Capital Curve'!$A$4:$A$106),_xlfn.XMATCH(D$11,'Fiera Capital Curve'!$B$3:$F$3)), "")</f>
        <v/>
      </c>
      <c r="E16" s="136" t="str" cm="1">
        <f t="array" ref="E16">IFERROR(INDEX('Fiera Capital Curve'!$B$4:$F$106,_xlfn.XMATCH(E14,'Fiera Capital Curve'!$A$4:$A$106),_xlfn.XMATCH(E$11,'Fiera Capital Curve'!$B$3:$F$3)), "")</f>
        <v/>
      </c>
      <c r="F16" s="136" t="str" cm="1">
        <f t="array" ref="F16">IFERROR(INDEX('Fiera Capital Curve'!$B$4:$F$106,_xlfn.XMATCH(F14,'Fiera Capital Curve'!$A$4:$A$106),_xlfn.XMATCH(F$11,'Fiera Capital Curve'!$B$3:$F$3)), "")</f>
        <v/>
      </c>
      <c r="G16" s="136" t="str" cm="1">
        <f t="array" ref="G16">IFERROR(INDEX('Fiera Capital Curve'!$B$4:$F$106,_xlfn.XMATCH(G14,'Fiera Capital Curve'!$A$4:$A$106),_xlfn.XMATCH(G$11,'Fiera Capital Curve'!$B$3:$F$3)), "")</f>
        <v/>
      </c>
      <c r="H16" s="137" t="str" cm="1">
        <f t="array" ref="H16">IFERROR(INDEX('Fiera Capital Curve'!$B$4:$F$106,_xlfn.XMATCH(H14,'Fiera Capital Curve'!$A$4:$A$106),_xlfn.XMATCH(H$11,'Fiera Capital Curve'!$B$3:$F$3)), "")</f>
        <v/>
      </c>
      <c r="I16" s="55"/>
    </row>
    <row r="17" spans="1:9" x14ac:dyDescent="0.3">
      <c r="A17" s="7"/>
      <c r="B17" s="55" t="s">
        <v>135</v>
      </c>
      <c r="C17" s="323" t="s">
        <v>8</v>
      </c>
      <c r="D17" s="331" t="str" cm="1">
        <f t="array" ref="D17">IFERROR(_xlfn.IFS(D12=D13, D15, D12 &lt; 1/12, D15, TRUE, FORECAST(D12,D15:D16,D13:D14)),"")</f>
        <v/>
      </c>
      <c r="E17" s="334" t="str" cm="1">
        <f t="array" ref="E17">IFERROR(_xlfn.IFS(E12=E13, E15, E12 &lt; 1/12, E15, TRUE, FORECAST(E12,E15:E16,E13:E14)),"")</f>
        <v/>
      </c>
      <c r="F17" s="334" t="str" cm="1">
        <f t="array" ref="F17">IFERROR(_xlfn.IFS(F12=F13, F15, F12 &lt; 1/12, F15, TRUE, FORECAST(F12,F15:F16,F13:F14)),"")</f>
        <v/>
      </c>
      <c r="G17" s="334" t="str" cm="1">
        <f t="array" ref="G17">IFERROR(_xlfn.IFS(G12=G13, G15, G12 &lt; 1/12, G15, TRUE, FORECAST(G12,G15:G16,G13:G14)),"")</f>
        <v/>
      </c>
      <c r="H17" s="337" t="str" cm="1">
        <f t="array" ref="H17">IFERROR(_xlfn.IFS(H12=H13, H15, H12 &lt; 1/12, H15, TRUE, FORECAST(H12,H15:H16,H13:H14)),"")</f>
        <v/>
      </c>
      <c r="I17" s="55"/>
    </row>
    <row r="18" spans="1:9" x14ac:dyDescent="0.3">
      <c r="A18" s="7"/>
      <c r="B18" s="55" t="s">
        <v>113</v>
      </c>
      <c r="C18" s="323"/>
      <c r="D18" s="332"/>
      <c r="E18" s="335"/>
      <c r="F18" s="335"/>
      <c r="G18" s="335"/>
      <c r="H18" s="338"/>
      <c r="I18" s="55"/>
    </row>
    <row r="19" spans="1:9" ht="17.25" thickBot="1" x14ac:dyDescent="0.35">
      <c r="A19" s="7"/>
      <c r="B19" s="55" t="s">
        <v>114</v>
      </c>
      <c r="C19" s="324"/>
      <c r="D19" s="333"/>
      <c r="E19" s="336"/>
      <c r="F19" s="336"/>
      <c r="G19" s="336"/>
      <c r="H19" s="339"/>
      <c r="I19" s="55"/>
    </row>
    <row r="20" spans="1:9" ht="17.25" thickBot="1" x14ac:dyDescent="0.35">
      <c r="A20" s="7"/>
      <c r="B20" s="183" t="s">
        <v>2</v>
      </c>
      <c r="C20" s="104" t="s">
        <v>185</v>
      </c>
      <c r="D20" s="180" t="str">
        <f>IFERROR(1/((1+D17)^D12), "")</f>
        <v/>
      </c>
      <c r="E20" s="181" t="str">
        <f>IFERROR(1/((1+E17)^E12), "")</f>
        <v/>
      </c>
      <c r="F20" s="181" t="str">
        <f t="shared" ref="F20:H20" si="0">IFERROR(1/((1+F17)^F12), "")</f>
        <v/>
      </c>
      <c r="G20" s="181" t="str">
        <f t="shared" si="0"/>
        <v/>
      </c>
      <c r="H20" s="182" t="str">
        <f t="shared" si="0"/>
        <v/>
      </c>
      <c r="I20" s="9"/>
    </row>
    <row r="21" spans="1:9" ht="60.75" customHeight="1" thickBot="1" x14ac:dyDescent="0.35">
      <c r="A21" s="7"/>
      <c r="B21" s="38" t="s">
        <v>74</v>
      </c>
      <c r="C21" s="39" t="s">
        <v>115</v>
      </c>
      <c r="D21" s="325"/>
      <c r="E21" s="326"/>
      <c r="F21" s="326"/>
      <c r="G21" s="326"/>
      <c r="H21" s="327"/>
      <c r="I21" s="9"/>
    </row>
    <row r="22" spans="1:9" x14ac:dyDescent="0.3">
      <c r="A22" s="7"/>
      <c r="B22" s="8"/>
      <c r="C22" s="8"/>
      <c r="D22" s="8"/>
      <c r="E22" s="8"/>
      <c r="F22" s="8"/>
      <c r="G22" s="8"/>
      <c r="H22" s="8"/>
      <c r="I22" s="9"/>
    </row>
    <row r="23" spans="1:9" x14ac:dyDescent="0.3">
      <c r="A23" s="7"/>
      <c r="B23" s="8" t="s">
        <v>276</v>
      </c>
      <c r="C23" s="8"/>
      <c r="D23" s="8"/>
      <c r="E23" s="8"/>
      <c r="F23" s="8"/>
      <c r="G23" s="8"/>
      <c r="H23" s="8"/>
      <c r="I23" s="9"/>
    </row>
    <row r="24" spans="1:9" x14ac:dyDescent="0.3">
      <c r="A24" s="7"/>
      <c r="B24" s="8" t="s">
        <v>277</v>
      </c>
      <c r="C24" s="8"/>
      <c r="D24" s="8"/>
      <c r="E24" s="8"/>
      <c r="F24" s="8"/>
      <c r="G24" s="8"/>
      <c r="H24" s="8"/>
      <c r="I24" s="9"/>
    </row>
    <row r="25" spans="1:9" x14ac:dyDescent="0.3">
      <c r="A25" s="40"/>
      <c r="B25" s="15"/>
      <c r="C25" s="15"/>
      <c r="D25" s="15"/>
      <c r="E25" s="15"/>
      <c r="F25" s="15"/>
      <c r="G25" s="15"/>
      <c r="H25" s="15"/>
      <c r="I25" s="16"/>
    </row>
    <row r="26" spans="1:9" hidden="1" x14ac:dyDescent="0.3"/>
    <row r="27" spans="1:9" hidden="1" x14ac:dyDescent="0.3"/>
  </sheetData>
  <sheetProtection algorithmName="SHA-512" hashValue="5+PQQl0//Y4fuilDdrbIkRI5PxEOO24hwDspKuZf+QE8nuiKc/BJ/fNlYnSgnz7b/iMgNrZ7FTkRaaDt7Wn7vA==" saltValue="oF8MEgDJN1xEuu29+GjuBQ==" spinCount="100000" sheet="1" objects="1" scenarios="1"/>
  <protectedRanges>
    <protectedRange sqref="D12:H12 D21" name="Claim Discounting_1"/>
  </protectedRanges>
  <mergeCells count="8">
    <mergeCell ref="C17:C19"/>
    <mergeCell ref="D21:H21"/>
    <mergeCell ref="D10:H10"/>
    <mergeCell ref="D17:D19"/>
    <mergeCell ref="E17:E19"/>
    <mergeCell ref="F17:F19"/>
    <mergeCell ref="G17:G19"/>
    <mergeCell ref="H17:H19"/>
  </mergeCells>
  <pageMargins left="0.7" right="0.7" top="0.75" bottom="0.75" header="0.3" footer="0.3"/>
  <pageSetup scale="89" orientation="landscape" r:id="rId1"/>
  <headerFooter>
    <oddFooter>&amp;L_x000D_&amp;1#&amp;"Calibri"&amp;11&amp;K000000 Classification: Protected 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E4651-F0B6-4B4A-B350-EFA2B46E7885}">
  <sheetPr>
    <pageSetUpPr autoPageBreaks="0" fitToPage="1"/>
  </sheetPr>
  <dimension ref="A1:I35"/>
  <sheetViews>
    <sheetView zoomScale="110" zoomScaleNormal="110" workbookViewId="0">
      <selection activeCell="B11" sqref="B11"/>
    </sheetView>
  </sheetViews>
  <sheetFormatPr defaultColWidth="0" defaultRowHeight="16.5" customHeight="1" zeroHeight="1" x14ac:dyDescent="0.3"/>
  <cols>
    <col min="1" max="1" width="9" customWidth="1"/>
    <col min="2" max="2" width="42.75" customWidth="1"/>
    <col min="3" max="3" width="21.75" customWidth="1"/>
    <col min="4" max="4" width="13.75" customWidth="1"/>
    <col min="5" max="5" width="14.5" customWidth="1"/>
    <col min="6" max="6" width="12.75" customWidth="1"/>
    <col min="7" max="7" width="13.125" customWidth="1"/>
    <col min="8" max="8" width="14.75" customWidth="1"/>
    <col min="9" max="9" width="5.875" style="151" customWidth="1"/>
    <col min="10" max="16384" width="9" hidden="1"/>
  </cols>
  <sheetData>
    <row r="1" spans="1:9" x14ac:dyDescent="0.3">
      <c r="A1" s="4"/>
      <c r="B1" s="5"/>
      <c r="C1" s="5"/>
      <c r="D1" s="5"/>
      <c r="E1" s="5"/>
      <c r="F1" s="5"/>
      <c r="G1" s="5"/>
      <c r="H1" s="5"/>
      <c r="I1" s="6"/>
    </row>
    <row r="2" spans="1:9" ht="17.25" thickBot="1" x14ac:dyDescent="0.35">
      <c r="A2" s="7"/>
      <c r="B2" s="24" t="s">
        <v>286</v>
      </c>
      <c r="C2" s="8"/>
      <c r="D2" s="8"/>
      <c r="E2" s="8"/>
      <c r="F2" s="8"/>
      <c r="G2" s="8"/>
      <c r="H2" s="20" t="s">
        <v>286</v>
      </c>
      <c r="I2" s="9"/>
    </row>
    <row r="3" spans="1:9" x14ac:dyDescent="0.3">
      <c r="A3" s="7"/>
      <c r="B3" s="19" t="s">
        <v>1</v>
      </c>
      <c r="C3" s="8"/>
      <c r="D3" s="8"/>
      <c r="E3" s="8"/>
      <c r="F3" s="8"/>
      <c r="G3" s="8"/>
      <c r="H3" s="19" t="s">
        <v>0</v>
      </c>
      <c r="I3" s="9"/>
    </row>
    <row r="4" spans="1:9" x14ac:dyDescent="0.3">
      <c r="A4" s="7"/>
      <c r="B4" s="8"/>
      <c r="C4" s="8"/>
      <c r="D4" s="8"/>
      <c r="E4" s="8"/>
      <c r="F4" s="8"/>
      <c r="G4" s="8"/>
      <c r="H4" s="8"/>
      <c r="I4" s="9"/>
    </row>
    <row r="5" spans="1:9" x14ac:dyDescent="0.3">
      <c r="A5" s="7"/>
      <c r="B5" s="8"/>
      <c r="C5" s="8"/>
      <c r="D5" s="8"/>
      <c r="E5" s="8"/>
      <c r="F5" s="12"/>
      <c r="G5" s="8" t="s">
        <v>95</v>
      </c>
      <c r="H5" s="8"/>
      <c r="I5" s="9"/>
    </row>
    <row r="6" spans="1:9" x14ac:dyDescent="0.3">
      <c r="A6" s="7"/>
      <c r="B6" s="8"/>
      <c r="C6" s="8"/>
      <c r="D6" s="8"/>
      <c r="E6" s="8"/>
      <c r="F6" s="13"/>
      <c r="G6" s="8" t="s">
        <v>25</v>
      </c>
      <c r="H6" s="8"/>
      <c r="I6" s="9"/>
    </row>
    <row r="7" spans="1:9" x14ac:dyDescent="0.3">
      <c r="A7" s="7"/>
      <c r="B7" s="8"/>
      <c r="C7" s="8"/>
      <c r="D7" s="8"/>
      <c r="E7" s="8"/>
      <c r="F7" s="14"/>
      <c r="G7" s="8" t="s">
        <v>26</v>
      </c>
      <c r="H7" s="8"/>
      <c r="I7" s="9"/>
    </row>
    <row r="8" spans="1:9" x14ac:dyDescent="0.3">
      <c r="A8" s="7"/>
      <c r="B8" s="8"/>
      <c r="C8" s="8"/>
      <c r="D8" s="8"/>
      <c r="E8" s="8"/>
      <c r="F8" s="101"/>
      <c r="G8" s="8" t="s">
        <v>106</v>
      </c>
      <c r="H8" s="8"/>
      <c r="I8" s="9"/>
    </row>
    <row r="9" spans="1:9" ht="17.25" thickBot="1" x14ac:dyDescent="0.35">
      <c r="A9" s="7"/>
      <c r="B9" s="8"/>
      <c r="C9" s="8"/>
      <c r="D9" s="8"/>
      <c r="E9" s="8"/>
      <c r="F9" s="8"/>
      <c r="G9" s="8"/>
      <c r="H9" s="8"/>
      <c r="I9" s="9"/>
    </row>
    <row r="10" spans="1:9" ht="21.75" thickBot="1" x14ac:dyDescent="0.45">
      <c r="A10" s="7"/>
      <c r="B10" s="8"/>
      <c r="C10" s="8"/>
      <c r="D10" s="328" t="s">
        <v>3</v>
      </c>
      <c r="E10" s="329"/>
      <c r="F10" s="329"/>
      <c r="G10" s="329"/>
      <c r="H10" s="330"/>
      <c r="I10" s="9"/>
    </row>
    <row r="11" spans="1:9" ht="18.75" thickBot="1" x14ac:dyDescent="0.35">
      <c r="A11" s="7"/>
      <c r="B11" s="112"/>
      <c r="C11" s="113"/>
      <c r="D11" s="41">
        <v>2021</v>
      </c>
      <c r="E11" s="42">
        <v>2022</v>
      </c>
      <c r="F11" s="42">
        <v>2023</v>
      </c>
      <c r="G11" s="42">
        <v>2024</v>
      </c>
      <c r="H11" s="43">
        <v>2025</v>
      </c>
      <c r="I11" s="9"/>
    </row>
    <row r="12" spans="1:9" ht="21.75" customHeight="1" thickBot="1" x14ac:dyDescent="0.35">
      <c r="A12" s="7"/>
      <c r="B12" s="196" t="s">
        <v>64</v>
      </c>
      <c r="C12" s="197" t="s">
        <v>4</v>
      </c>
      <c r="D12" s="198"/>
      <c r="E12" s="199"/>
      <c r="F12" s="199"/>
      <c r="G12" s="199"/>
      <c r="H12" s="200"/>
      <c r="I12" s="9"/>
    </row>
    <row r="13" spans="1:9" ht="21.75" customHeight="1" x14ac:dyDescent="0.3">
      <c r="A13" s="7"/>
      <c r="B13" s="86" t="s">
        <v>153</v>
      </c>
      <c r="C13" s="108" t="s">
        <v>5</v>
      </c>
      <c r="D13" s="128" t="str">
        <f>IF(D12="","",VLOOKUP(MAX(D12/365,1/12),'Fiera Capital Curve'!$A$4:$A$106,1,TRUE))</f>
        <v/>
      </c>
      <c r="E13" s="201" t="str">
        <f>IF(E12="","",VLOOKUP(MAX(E12/365,1/12),'Fiera Capital Curve'!$A$4:$A$106,1,TRUE))</f>
        <v/>
      </c>
      <c r="F13" s="202" t="str">
        <f>IF(F12="","",VLOOKUP(MAX(F12/365,1/12),'Fiera Capital Curve'!$A$4:$A$106,1,TRUE))</f>
        <v/>
      </c>
      <c r="G13" s="129" t="str">
        <f>IF(G12="","",VLOOKUP(MAX(G12/365,1/12),'Fiera Capital Curve'!$A$4:$A$106,1,TRUE))</f>
        <v/>
      </c>
      <c r="H13" s="130" t="str">
        <f>IF(H12="","",VLOOKUP(MAX(H12/365,1/12),'Fiera Capital Curve'!$A$4:$A$106,1,TRUE))</f>
        <v/>
      </c>
      <c r="I13" s="9"/>
    </row>
    <row r="14" spans="1:9" ht="21.75" customHeight="1" x14ac:dyDescent="0.3">
      <c r="A14" s="7"/>
      <c r="B14" s="88" t="s">
        <v>154</v>
      </c>
      <c r="C14" s="109" t="s">
        <v>6</v>
      </c>
      <c r="D14" s="203" t="str" cm="1">
        <f t="array" ref="D14">IF(D12="", "",  INDEX('Fiera Capital Curve'!$A$4:$A$106,_xlfn.XMATCH(D13,'Fiera Capital Curve'!$A$4:$A$106,0)+1))</f>
        <v/>
      </c>
      <c r="E14" s="204" t="str" cm="1">
        <f t="array" ref="E14">IF(E12="", "",  INDEX('Fiera Capital Curve'!$A$4:$A$106,_xlfn.XMATCH(E13,'Fiera Capital Curve'!$A$4:$A$106,0)+1))</f>
        <v/>
      </c>
      <c r="F14" s="204" t="str" cm="1">
        <f t="array" ref="F14">IF(F12="", "",  INDEX('Fiera Capital Curve'!$A$4:$A$106,_xlfn.XMATCH(F13,'Fiera Capital Curve'!$A$4:$A$106,0)+1))</f>
        <v/>
      </c>
      <c r="G14" s="204" t="str" cm="1">
        <f t="array" ref="G14">IF(G12="", "",  INDEX('Fiera Capital Curve'!$A$4:$A$106,_xlfn.XMATCH(G13,'Fiera Capital Curve'!$A$4:$A$106,0)+1))</f>
        <v/>
      </c>
      <c r="H14" s="205" t="str" cm="1">
        <f t="array" ref="H14">IF(H12="", "",  INDEX('Fiera Capital Curve'!$A$4:$A$106,_xlfn.XMATCH(H13,'Fiera Capital Curve'!$A$4:$A$106,0)+1))</f>
        <v/>
      </c>
      <c r="I14" s="9"/>
    </row>
    <row r="15" spans="1:9" ht="21.75" customHeight="1" x14ac:dyDescent="0.3">
      <c r="A15" s="7"/>
      <c r="B15" s="88" t="s">
        <v>111</v>
      </c>
      <c r="C15" s="109" t="s">
        <v>71</v>
      </c>
      <c r="D15" s="131" t="str" cm="1">
        <f t="array" ref="D15">IFERROR(INDEX('Fiera Capital Curve'!$B$4:$F$106,_xlfn.XMATCH(D13,'Fiera Capital Curve'!$A$4:$A$106),_xlfn.XMATCH(D$11,'Fiera Capital Curve'!$B$3:$F$3)), "")</f>
        <v/>
      </c>
      <c r="E15" s="132" t="str" cm="1">
        <f t="array" ref="E15">IFERROR(INDEX('Fiera Capital Curve'!$B$4:$F$106,_xlfn.XMATCH(E13,'Fiera Capital Curve'!$A$4:$A$106),_xlfn.XMATCH(E$11,'Fiera Capital Curve'!$B$3:$F$3)), "")</f>
        <v/>
      </c>
      <c r="F15" s="132" t="str" cm="1">
        <f t="array" ref="F15">IFERROR(INDEX('Fiera Capital Curve'!$B$4:$F$106,_xlfn.XMATCH(F13,'Fiera Capital Curve'!$A$4:$A$106),_xlfn.XMATCH(F$11,'Fiera Capital Curve'!$B$3:$F$3)), "")</f>
        <v/>
      </c>
      <c r="G15" s="132" t="str" cm="1">
        <f t="array" ref="G15">IFERROR(INDEX('Fiera Capital Curve'!$B$4:$F$106,_xlfn.XMATCH(G13,'Fiera Capital Curve'!$A$4:$A$106),_xlfn.XMATCH(G$11,'Fiera Capital Curve'!$B$3:$F$3)), "")</f>
        <v/>
      </c>
      <c r="H15" s="133" t="str" cm="1">
        <f t="array" ref="H15">IFERROR(INDEX('Fiera Capital Curve'!$B$4:$F$106,_xlfn.XMATCH(H13,'Fiera Capital Curve'!$A$4:$A$106),_xlfn.XMATCH(H$11,'Fiera Capital Curve'!$B$3:$F$3)), "")</f>
        <v/>
      </c>
      <c r="I15" s="9"/>
    </row>
    <row r="16" spans="1:9" ht="21.75" customHeight="1" thickBot="1" x14ac:dyDescent="0.35">
      <c r="A16" s="7"/>
      <c r="B16" s="88" t="s">
        <v>112</v>
      </c>
      <c r="C16" s="109" t="s">
        <v>7</v>
      </c>
      <c r="D16" s="81" t="str" cm="1">
        <f t="array" ref="D16">IFERROR(INDEX('Fiera Capital Curve'!$B$4:$F$106,_xlfn.XMATCH(D14,'Fiera Capital Curve'!$A$4:$A$106),_xlfn.XMATCH(D$11,'Fiera Capital Curve'!$B$3:$F$3)), "")</f>
        <v/>
      </c>
      <c r="E16" s="82" t="str" cm="1">
        <f t="array" ref="E16">IFERROR(INDEX('Fiera Capital Curve'!$B$4:$F$106,_xlfn.XMATCH(E14,'Fiera Capital Curve'!$A$4:$A$106),_xlfn.XMATCH(E$11,'Fiera Capital Curve'!$B$3:$F$3)), "")</f>
        <v/>
      </c>
      <c r="F16" s="82" t="str" cm="1">
        <f t="array" ref="F16">IFERROR(INDEX('Fiera Capital Curve'!$B$4:$F$106,_xlfn.XMATCH(F14,'Fiera Capital Curve'!$A$4:$A$106),_xlfn.XMATCH(F$11,'Fiera Capital Curve'!$B$3:$F$3)), "")</f>
        <v/>
      </c>
      <c r="G16" s="82" t="str" cm="1">
        <f t="array" ref="G16">IFERROR(INDEX('Fiera Capital Curve'!$B$4:$F$106,_xlfn.XMATCH(G14,'Fiera Capital Curve'!$A$4:$A$106),_xlfn.XMATCH(G$11,'Fiera Capital Curve'!$B$3:$F$3)), "")</f>
        <v/>
      </c>
      <c r="H16" s="83" t="str" cm="1">
        <f t="array" ref="H16">IFERROR(INDEX('Fiera Capital Curve'!$B$4:$F$106,_xlfn.XMATCH(H14,'Fiera Capital Curve'!$A$4:$A$106),_xlfn.XMATCH(H$11,'Fiera Capital Curve'!$B$3:$F$3)), "")</f>
        <v/>
      </c>
      <c r="I16" s="9"/>
    </row>
    <row r="17" spans="1:9" x14ac:dyDescent="0.3">
      <c r="A17" s="7"/>
      <c r="B17" s="44" t="s">
        <v>135</v>
      </c>
      <c r="C17" s="342" t="s">
        <v>8</v>
      </c>
      <c r="D17" s="344" t="str" cm="1">
        <f t="array" ref="D17">IFERROR(_xlfn.IFS(D12/365=D13, D15, D12/365 &lt; 1/12, D15, TRUE, FORECAST(D12/365,D15:D16,D13:D14)),"")</f>
        <v/>
      </c>
      <c r="E17" s="346" t="str" cm="1">
        <f t="array" ref="E17">IFERROR(_xlfn.IFS(E12/365=E13, E15, E12/365 &lt; 1/12, E15, TRUE, FORECAST(E12/365,E15:E16,E13:E14)),"")</f>
        <v/>
      </c>
      <c r="F17" s="346" t="str" cm="1">
        <f t="array" ref="F17">IFERROR(_xlfn.IFS(F12/365=F13, F15, F12/365 &lt; 1/12, F15, TRUE, FORECAST(F12/365,F15:F16,F13:F14)),"")</f>
        <v/>
      </c>
      <c r="G17" s="346" t="str" cm="1">
        <f t="array" ref="G17">IFERROR(_xlfn.IFS(G12/365=G13, G15, G12/365 &lt; 1/12, G15, TRUE, FORECAST(G12/365,G15:G16,G13:G14)),"")</f>
        <v/>
      </c>
      <c r="H17" s="340" t="str" cm="1">
        <f t="array" ref="H17">IFERROR(_xlfn.IFS(H12/365=H13, H15, H12/365 &lt; 1/12, H15, TRUE, FORECAST(H12/365,H15:H16,H13:H14)),"")</f>
        <v/>
      </c>
      <c r="I17" s="55"/>
    </row>
    <row r="18" spans="1:9" ht="17.25" thickBot="1" x14ac:dyDescent="0.35">
      <c r="A18" s="7"/>
      <c r="B18" s="46" t="s">
        <v>173</v>
      </c>
      <c r="C18" s="343"/>
      <c r="D18" s="345"/>
      <c r="E18" s="347"/>
      <c r="F18" s="347"/>
      <c r="G18" s="347"/>
      <c r="H18" s="341"/>
      <c r="I18" s="55"/>
    </row>
    <row r="19" spans="1:9" ht="17.25" thickBot="1" x14ac:dyDescent="0.35">
      <c r="A19" s="7"/>
      <c r="B19" s="46" t="s">
        <v>65</v>
      </c>
      <c r="C19" s="104" t="s">
        <v>199</v>
      </c>
      <c r="D19" s="214" t="str">
        <f>IFERROR(1/((1+D17)^(D12/365)), "")</f>
        <v/>
      </c>
      <c r="E19" s="215" t="str">
        <f>IFERROR(1/((1+E17)^(E12/365)), "")</f>
        <v/>
      </c>
      <c r="F19" s="215" t="str">
        <f>IFERROR(1/((1+F17)^(F12/365)), "")</f>
        <v/>
      </c>
      <c r="G19" s="215" t="str">
        <f>IFERROR(1/((1+G17)^(G12/365)), "")</f>
        <v/>
      </c>
      <c r="H19" s="216" t="str">
        <f>IFERROR(1/((1+H17)^(H12/365)), "")</f>
        <v/>
      </c>
      <c r="I19" s="9"/>
    </row>
    <row r="20" spans="1:9" ht="66" customHeight="1" thickBot="1" x14ac:dyDescent="0.35">
      <c r="A20" s="7"/>
      <c r="B20" s="48" t="s">
        <v>74</v>
      </c>
      <c r="C20" s="49" t="s">
        <v>11</v>
      </c>
      <c r="D20" s="325"/>
      <c r="E20" s="326"/>
      <c r="F20" s="326"/>
      <c r="G20" s="326"/>
      <c r="H20" s="327"/>
      <c r="I20" s="9"/>
    </row>
    <row r="21" spans="1:9" x14ac:dyDescent="0.3">
      <c r="A21" s="7"/>
      <c r="B21" s="8"/>
      <c r="C21" s="8"/>
      <c r="D21" s="8"/>
      <c r="E21" s="8"/>
      <c r="F21" s="8"/>
      <c r="G21" s="8"/>
      <c r="H21" s="8"/>
      <c r="I21" s="9"/>
    </row>
    <row r="22" spans="1:9" x14ac:dyDescent="0.3">
      <c r="A22" s="7"/>
      <c r="B22" s="8" t="s">
        <v>278</v>
      </c>
      <c r="C22" s="8"/>
      <c r="D22" s="8"/>
      <c r="E22" s="8"/>
      <c r="F22" s="8"/>
      <c r="G22" s="8"/>
      <c r="H22" s="8"/>
      <c r="I22" s="9"/>
    </row>
    <row r="23" spans="1:9" x14ac:dyDescent="0.3">
      <c r="A23" s="7"/>
      <c r="B23" s="8" t="s">
        <v>269</v>
      </c>
      <c r="C23" s="8"/>
      <c r="D23" s="8"/>
      <c r="E23" s="8"/>
      <c r="F23" s="8"/>
      <c r="G23" s="8"/>
      <c r="H23" s="8"/>
      <c r="I23" s="9"/>
    </row>
    <row r="24" spans="1:9" x14ac:dyDescent="0.3">
      <c r="A24" s="7"/>
      <c r="B24" s="8" t="s">
        <v>200</v>
      </c>
      <c r="C24" s="8"/>
      <c r="D24" s="8"/>
      <c r="E24" s="8"/>
      <c r="F24" s="8"/>
      <c r="G24" s="8"/>
      <c r="H24" s="8"/>
      <c r="I24" s="9"/>
    </row>
    <row r="25" spans="1:9" x14ac:dyDescent="0.3">
      <c r="A25" s="40"/>
      <c r="B25" s="15"/>
      <c r="C25" s="15"/>
      <c r="D25" s="15"/>
      <c r="E25" s="15"/>
      <c r="F25" s="15"/>
      <c r="G25" s="15"/>
      <c r="H25" s="15"/>
      <c r="I25" s="16"/>
    </row>
    <row r="26" spans="1:9" hidden="1" x14ac:dyDescent="0.3"/>
    <row r="27" spans="1:9" hidden="1" x14ac:dyDescent="0.3"/>
    <row r="28" spans="1:9" hidden="1" x14ac:dyDescent="0.3"/>
    <row r="29" spans="1:9" hidden="1" x14ac:dyDescent="0.3"/>
    <row r="30" spans="1:9" hidden="1" x14ac:dyDescent="0.3"/>
    <row r="31" spans="1:9" hidden="1" x14ac:dyDescent="0.3"/>
    <row r="32" spans="1:9" hidden="1" x14ac:dyDescent="0.3"/>
    <row r="33" hidden="1" x14ac:dyDescent="0.3"/>
    <row r="34" hidden="1" x14ac:dyDescent="0.3"/>
    <row r="35" hidden="1" x14ac:dyDescent="0.3"/>
  </sheetData>
  <sheetProtection algorithmName="SHA-512" hashValue="N3tfofDeDAM9PiylidBOxIVx59oUhWNQGQWZinz6saDzs7oHsh6ovo47mWK5AVVbn5cx38OTEvRg+SWiTRX39Q==" saltValue="J97K8BlkoldV4Os2VZ5FgQ==" spinCount="100000" sheet="1" objects="1" scenarios="1"/>
  <protectedRanges>
    <protectedRange sqref="D12:H12 D20" name="Premium Delay_1"/>
  </protectedRanges>
  <mergeCells count="8">
    <mergeCell ref="H17:H18"/>
    <mergeCell ref="D20:H20"/>
    <mergeCell ref="D10:H10"/>
    <mergeCell ref="C17:C18"/>
    <mergeCell ref="D17:D18"/>
    <mergeCell ref="E17:E18"/>
    <mergeCell ref="F17:F18"/>
    <mergeCell ref="G17:G18"/>
  </mergeCells>
  <pageMargins left="0.7" right="0.7" top="0.75" bottom="0.75" header="0.3" footer="0.3"/>
  <pageSetup scale="81" orientation="landscape" r:id="rId1"/>
  <headerFooter>
    <oddFooter>&amp;L_x000D_&amp;1#&amp;"Calibri"&amp;11&amp;K000000 Classification: Protected 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1109E-C712-46C6-A1A4-629942878443}">
  <sheetPr>
    <pageSetUpPr autoPageBreaks="0"/>
  </sheetPr>
  <dimension ref="A1:M30"/>
  <sheetViews>
    <sheetView workbookViewId="0">
      <selection activeCell="E18" sqref="E18"/>
    </sheetView>
  </sheetViews>
  <sheetFormatPr defaultColWidth="0" defaultRowHeight="16.5" zeroHeight="1" x14ac:dyDescent="0.3"/>
  <cols>
    <col min="1" max="1" width="5" customWidth="1"/>
    <col min="2" max="2" width="24.375" customWidth="1"/>
    <col min="3" max="3" width="13" bestFit="1" customWidth="1"/>
    <col min="4" max="4" width="21.625" customWidth="1"/>
    <col min="5" max="5" width="19.125" customWidth="1"/>
    <col min="6" max="6" width="14.875" customWidth="1"/>
    <col min="7" max="7" width="23.125" customWidth="1"/>
    <col min="8" max="8" width="12.25" bestFit="1" customWidth="1"/>
    <col min="9" max="9" width="17.125" bestFit="1" customWidth="1"/>
    <col min="10" max="10" width="17.125" customWidth="1"/>
    <col min="11" max="11" width="18.25" customWidth="1"/>
    <col min="12" max="12" width="20.375" customWidth="1"/>
    <col min="13" max="13" width="9" style="151" hidden="1" customWidth="1"/>
    <col min="14" max="16384" width="9" hidden="1"/>
  </cols>
  <sheetData>
    <row r="1" spans="1:13" s="17" customFormat="1" ht="14.25" x14ac:dyDescent="0.2">
      <c r="A1" s="105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153"/>
    </row>
    <row r="2" spans="1:13" s="17" customFormat="1" ht="17.25" thickBot="1" x14ac:dyDescent="0.35">
      <c r="A2" s="106"/>
      <c r="B2" s="304" t="str">
        <f>IF(Cover!B5="", "", Cover!B5)</f>
        <v/>
      </c>
      <c r="C2" s="353"/>
      <c r="D2" s="19"/>
      <c r="E2" s="19"/>
      <c r="F2" s="19"/>
      <c r="G2" s="19"/>
      <c r="H2" s="20" t="str">
        <f>IF(Cover!G2="", "", Cover!G2)</f>
        <v/>
      </c>
      <c r="I2" s="8"/>
      <c r="J2" s="8"/>
      <c r="K2" s="8"/>
      <c r="L2" s="8"/>
      <c r="M2" s="9"/>
    </row>
    <row r="3" spans="1:13" s="17" customFormat="1" ht="14.25" x14ac:dyDescent="0.2">
      <c r="A3" s="106"/>
      <c r="B3" s="19" t="s">
        <v>1</v>
      </c>
      <c r="C3" s="19"/>
      <c r="D3" s="19"/>
      <c r="E3" s="19"/>
      <c r="F3" s="19"/>
      <c r="G3" s="19"/>
      <c r="H3" s="50" t="s">
        <v>0</v>
      </c>
      <c r="I3" s="8"/>
      <c r="J3" s="8"/>
      <c r="K3" s="8"/>
      <c r="L3" s="8"/>
      <c r="M3" s="9"/>
    </row>
    <row r="4" spans="1:13" s="17" customFormat="1" ht="14.25" x14ac:dyDescent="0.2">
      <c r="A4" s="106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</row>
    <row r="5" spans="1:13" s="17" customFormat="1" ht="15" x14ac:dyDescent="0.25">
      <c r="A5" s="106"/>
      <c r="B5" s="8"/>
      <c r="C5" s="8"/>
      <c r="D5" s="12"/>
      <c r="E5" s="8" t="s">
        <v>95</v>
      </c>
      <c r="F5" s="8"/>
      <c r="G5" s="8"/>
      <c r="H5" s="8"/>
      <c r="I5" s="8"/>
      <c r="J5" s="8"/>
      <c r="K5" s="8"/>
      <c r="L5" s="8"/>
      <c r="M5" s="9"/>
    </row>
    <row r="6" spans="1:13" s="17" customFormat="1" ht="14.25" x14ac:dyDescent="0.2">
      <c r="A6" s="106"/>
      <c r="B6" s="8"/>
      <c r="C6" s="8"/>
      <c r="D6" s="13"/>
      <c r="E6" s="8" t="s">
        <v>25</v>
      </c>
      <c r="F6" s="8"/>
      <c r="G6" s="8"/>
      <c r="H6" s="8"/>
      <c r="I6" s="8"/>
      <c r="J6" s="8"/>
      <c r="K6" s="8"/>
      <c r="L6" s="8"/>
      <c r="M6" s="9"/>
    </row>
    <row r="7" spans="1:13" s="17" customFormat="1" ht="14.25" x14ac:dyDescent="0.2">
      <c r="A7" s="106"/>
      <c r="B7" s="8"/>
      <c r="C7" s="8"/>
      <c r="D7" s="14"/>
      <c r="E7" s="8" t="s">
        <v>26</v>
      </c>
      <c r="F7" s="8"/>
      <c r="G7" s="8"/>
      <c r="H7" s="8"/>
      <c r="I7" s="8"/>
      <c r="J7" s="8"/>
      <c r="K7" s="8"/>
      <c r="L7" s="8"/>
      <c r="M7" s="9"/>
    </row>
    <row r="8" spans="1:13" s="17" customFormat="1" ht="14.25" x14ac:dyDescent="0.2">
      <c r="A8" s="106"/>
      <c r="B8" s="8"/>
      <c r="C8" s="8"/>
      <c r="D8" s="101"/>
      <c r="E8" s="8" t="s">
        <v>106</v>
      </c>
      <c r="F8" s="8"/>
      <c r="G8" s="8"/>
      <c r="H8" s="8"/>
      <c r="I8" s="8"/>
      <c r="J8" s="8"/>
      <c r="K8" s="8"/>
      <c r="L8" s="8"/>
      <c r="M8" s="9"/>
    </row>
    <row r="9" spans="1:13" s="17" customFormat="1" ht="15" thickBot="1" x14ac:dyDescent="0.25">
      <c r="A9" s="106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9"/>
    </row>
    <row r="10" spans="1:13" s="17" customFormat="1" ht="21" x14ac:dyDescent="0.2">
      <c r="A10" s="106"/>
      <c r="B10" s="51"/>
      <c r="C10" s="51"/>
      <c r="D10" s="362" t="s">
        <v>15</v>
      </c>
      <c r="E10" s="365"/>
      <c r="F10" s="51"/>
      <c r="G10" s="51"/>
      <c r="H10" s="51"/>
      <c r="I10" s="362" t="s">
        <v>16</v>
      </c>
      <c r="J10" s="363"/>
      <c r="K10" s="364"/>
      <c r="L10" s="9"/>
    </row>
    <row r="11" spans="1:13" s="17" customFormat="1" ht="18" thickBot="1" x14ac:dyDescent="0.4">
      <c r="A11" s="106"/>
      <c r="B11" s="51"/>
      <c r="C11" s="51"/>
      <c r="D11" s="312" t="s">
        <v>37</v>
      </c>
      <c r="E11" s="366"/>
      <c r="F11" s="52"/>
      <c r="G11" s="52"/>
      <c r="H11" s="51"/>
      <c r="I11" s="312" t="s">
        <v>37</v>
      </c>
      <c r="J11" s="354"/>
      <c r="K11" s="355"/>
      <c r="L11" s="154"/>
    </row>
    <row r="12" spans="1:13" s="17" customFormat="1" ht="18.75" thickBot="1" x14ac:dyDescent="0.25">
      <c r="A12" s="106"/>
      <c r="B12" s="51"/>
      <c r="C12" s="51"/>
      <c r="D12" s="41">
        <v>2021</v>
      </c>
      <c r="E12" s="42">
        <v>2022</v>
      </c>
      <c r="F12" s="51"/>
      <c r="G12" s="51"/>
      <c r="H12" s="51"/>
      <c r="I12" s="53">
        <v>2023</v>
      </c>
      <c r="J12" s="53">
        <v>2024</v>
      </c>
      <c r="K12" s="54">
        <v>2025</v>
      </c>
      <c r="L12" s="55"/>
    </row>
    <row r="13" spans="1:13" s="17" customFormat="1" ht="14.25" x14ac:dyDescent="0.2">
      <c r="A13" s="106"/>
      <c r="B13" s="29" t="s">
        <v>210</v>
      </c>
      <c r="C13" s="56" t="s">
        <v>4</v>
      </c>
      <c r="D13" s="57"/>
      <c r="E13" s="58"/>
      <c r="F13" s="51"/>
      <c r="G13" s="29" t="s">
        <v>48</v>
      </c>
      <c r="H13" s="56" t="s">
        <v>12</v>
      </c>
      <c r="I13" s="57"/>
      <c r="J13" s="272"/>
      <c r="K13" s="59"/>
      <c r="L13" s="9"/>
    </row>
    <row r="14" spans="1:13" s="17" customFormat="1" ht="14.25" x14ac:dyDescent="0.2">
      <c r="A14" s="106"/>
      <c r="B14" s="33" t="s">
        <v>40</v>
      </c>
      <c r="C14" s="60" t="s">
        <v>5</v>
      </c>
      <c r="D14" s="61"/>
      <c r="E14" s="62"/>
      <c r="F14" s="51"/>
      <c r="G14" s="64" t="s">
        <v>50</v>
      </c>
      <c r="H14" s="356" t="s">
        <v>18</v>
      </c>
      <c r="I14" s="358"/>
      <c r="J14" s="351"/>
      <c r="K14" s="360"/>
      <c r="L14" s="9"/>
    </row>
    <row r="15" spans="1:13" s="17" customFormat="1" ht="17.25" customHeight="1" thickBot="1" x14ac:dyDescent="0.25">
      <c r="A15" s="106"/>
      <c r="B15" s="31" t="s">
        <v>41</v>
      </c>
      <c r="C15" s="47" t="s">
        <v>6</v>
      </c>
      <c r="D15" s="65"/>
      <c r="E15" s="66"/>
      <c r="F15" s="51"/>
      <c r="G15" s="67" t="s">
        <v>49</v>
      </c>
      <c r="H15" s="357"/>
      <c r="I15" s="359"/>
      <c r="J15" s="352"/>
      <c r="K15" s="361"/>
      <c r="L15" s="9"/>
    </row>
    <row r="16" spans="1:13" s="17" customFormat="1" ht="14.25" x14ac:dyDescent="0.2">
      <c r="A16" s="106"/>
      <c r="B16" s="33" t="s">
        <v>42</v>
      </c>
      <c r="C16" s="60" t="s">
        <v>10</v>
      </c>
      <c r="D16" s="68">
        <f>D14+D15</f>
        <v>0</v>
      </c>
      <c r="E16" s="69">
        <f>E14+E15</f>
        <v>0</v>
      </c>
      <c r="F16" s="51"/>
      <c r="G16" s="33" t="s">
        <v>46</v>
      </c>
      <c r="H16" s="60" t="s">
        <v>19</v>
      </c>
      <c r="I16" s="61"/>
      <c r="J16" s="273"/>
      <c r="K16" s="63"/>
      <c r="L16" s="9"/>
    </row>
    <row r="17" spans="1:13" s="17" customFormat="1" ht="14.25" x14ac:dyDescent="0.2">
      <c r="A17" s="106"/>
      <c r="B17" s="33" t="s">
        <v>43</v>
      </c>
      <c r="C17" s="60" t="s">
        <v>7</v>
      </c>
      <c r="D17" s="61"/>
      <c r="E17" s="62"/>
      <c r="F17" s="51"/>
      <c r="G17" s="33" t="s">
        <v>47</v>
      </c>
      <c r="H17" s="60" t="s">
        <v>116</v>
      </c>
      <c r="I17" s="71">
        <f>I14+I16</f>
        <v>0</v>
      </c>
      <c r="J17" s="274">
        <f>J14+J16</f>
        <v>0</v>
      </c>
      <c r="K17" s="72">
        <f>K14+K16</f>
        <v>0</v>
      </c>
      <c r="L17" s="9"/>
    </row>
    <row r="18" spans="1:13" s="17" customFormat="1" ht="15" thickBot="1" x14ac:dyDescent="0.25">
      <c r="A18" s="106"/>
      <c r="B18" s="33" t="s">
        <v>44</v>
      </c>
      <c r="C18" s="60" t="s">
        <v>8</v>
      </c>
      <c r="D18" s="65"/>
      <c r="E18" s="66"/>
      <c r="F18" s="51"/>
      <c r="G18" s="73" t="s">
        <v>17</v>
      </c>
      <c r="H18" s="74" t="s">
        <v>117</v>
      </c>
      <c r="I18" s="75" t="str">
        <f>IFERROR(I17/I13, "")</f>
        <v/>
      </c>
      <c r="J18" s="275" t="str">
        <f>IFERROR(J17/J13, "")</f>
        <v/>
      </c>
      <c r="K18" s="76" t="str">
        <f>IFERROR(K17/K13, "")</f>
        <v/>
      </c>
      <c r="L18" s="9"/>
    </row>
    <row r="19" spans="1:13" s="17" customFormat="1" ht="14.25" x14ac:dyDescent="0.2">
      <c r="A19" s="106"/>
      <c r="B19" s="33" t="s">
        <v>45</v>
      </c>
      <c r="C19" s="60" t="s">
        <v>9</v>
      </c>
      <c r="D19" s="68">
        <f>D16+D17+D18</f>
        <v>0</v>
      </c>
      <c r="E19" s="70">
        <f>E16+E17+E18</f>
        <v>0</v>
      </c>
      <c r="F19" s="51"/>
      <c r="G19" s="51"/>
      <c r="H19" s="51"/>
      <c r="I19" s="51"/>
      <c r="J19" s="51"/>
      <c r="K19" s="51"/>
      <c r="L19" s="9"/>
    </row>
    <row r="20" spans="1:13" s="17" customFormat="1" ht="15" thickBot="1" x14ac:dyDescent="0.25">
      <c r="A20" s="106"/>
      <c r="B20" s="33" t="s">
        <v>46</v>
      </c>
      <c r="C20" s="60" t="s">
        <v>11</v>
      </c>
      <c r="D20" s="65"/>
      <c r="E20" s="66"/>
      <c r="F20" s="51"/>
      <c r="G20" s="51"/>
      <c r="H20" s="51"/>
      <c r="I20" s="51"/>
      <c r="J20" s="51"/>
      <c r="K20" s="51"/>
      <c r="L20" s="9"/>
    </row>
    <row r="21" spans="1:13" s="17" customFormat="1" ht="15" thickBot="1" x14ac:dyDescent="0.25">
      <c r="A21" s="106"/>
      <c r="B21" s="33" t="s">
        <v>47</v>
      </c>
      <c r="C21" s="60" t="s">
        <v>13</v>
      </c>
      <c r="D21" s="77">
        <f>D19+D20</f>
        <v>0</v>
      </c>
      <c r="E21" s="78">
        <f>E19+E20</f>
        <v>0</v>
      </c>
      <c r="F21" s="51"/>
      <c r="G21" s="51"/>
      <c r="H21" s="51"/>
      <c r="I21" s="51"/>
      <c r="J21" s="51"/>
      <c r="K21" s="51"/>
      <c r="L21" s="9"/>
    </row>
    <row r="22" spans="1:13" s="17" customFormat="1" ht="15" thickBot="1" x14ac:dyDescent="0.25">
      <c r="A22" s="106"/>
      <c r="B22" s="79" t="s">
        <v>17</v>
      </c>
      <c r="C22" s="80" t="s">
        <v>14</v>
      </c>
      <c r="D22" s="81" t="str">
        <f>IFERROR(D21/D13, "")</f>
        <v/>
      </c>
      <c r="E22" s="82" t="str">
        <f>IFERROR(E21/E13, "")</f>
        <v/>
      </c>
      <c r="F22" s="51"/>
      <c r="H22" s="51"/>
      <c r="I22" s="51"/>
      <c r="J22" s="51"/>
      <c r="K22" s="51"/>
      <c r="L22" s="9"/>
    </row>
    <row r="23" spans="1:13" s="17" customFormat="1" ht="15" thickBot="1" x14ac:dyDescent="0.25">
      <c r="A23" s="106"/>
      <c r="B23" s="84"/>
      <c r="C23" s="84"/>
      <c r="D23" s="85"/>
      <c r="E23" s="85"/>
      <c r="F23" s="85"/>
      <c r="G23" s="51"/>
      <c r="H23" s="8"/>
      <c r="I23" s="8"/>
      <c r="J23" s="8"/>
      <c r="K23" s="8"/>
      <c r="L23" s="8"/>
      <c r="M23" s="9"/>
    </row>
    <row r="24" spans="1:13" s="17" customFormat="1" ht="80.25" customHeight="1" thickBot="1" x14ac:dyDescent="0.25">
      <c r="A24" s="106"/>
      <c r="B24" s="48" t="s">
        <v>74</v>
      </c>
      <c r="C24" s="49" t="s">
        <v>119</v>
      </c>
      <c r="D24" s="348"/>
      <c r="E24" s="349"/>
      <c r="F24" s="349"/>
      <c r="G24" s="350"/>
      <c r="H24" s="8"/>
      <c r="I24" s="8"/>
      <c r="J24" s="8"/>
      <c r="K24" s="8"/>
    </row>
    <row r="25" spans="1:13" s="17" customFormat="1" ht="14.25" x14ac:dyDescent="0.2">
      <c r="A25" s="106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9"/>
    </row>
    <row r="26" spans="1:13" s="17" customFormat="1" ht="14.25" x14ac:dyDescent="0.2">
      <c r="A26" s="106"/>
      <c r="B26" s="8" t="s">
        <v>51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9"/>
    </row>
    <row r="27" spans="1:13" s="17" customFormat="1" ht="14.25" x14ac:dyDescent="0.2">
      <c r="A27" s="106"/>
      <c r="B27" s="84" t="s">
        <v>73</v>
      </c>
      <c r="F27" s="8"/>
      <c r="G27" s="8"/>
      <c r="H27" s="8"/>
      <c r="I27" s="8"/>
      <c r="J27" s="8"/>
      <c r="K27" s="8"/>
      <c r="L27" s="8"/>
      <c r="M27" s="152"/>
    </row>
    <row r="28" spans="1:13" s="17" customFormat="1" ht="14.25" x14ac:dyDescent="0.2">
      <c r="A28" s="106"/>
      <c r="B28" s="84" t="s">
        <v>118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9"/>
    </row>
    <row r="29" spans="1:13" s="17" customFormat="1" x14ac:dyDescent="0.3">
      <c r="A29" s="106"/>
      <c r="B29" s="84" t="s">
        <v>120</v>
      </c>
      <c r="C29" s="8"/>
      <c r="D29" s="8"/>
      <c r="E29" s="8"/>
      <c r="F29" s="8"/>
      <c r="G29" s="8"/>
      <c r="H29" s="102"/>
      <c r="I29" s="102"/>
      <c r="J29" s="102"/>
      <c r="K29" s="102"/>
      <c r="L29" s="102"/>
      <c r="M29" s="9"/>
    </row>
    <row r="30" spans="1:13" s="17" customFormat="1" x14ac:dyDescent="0.3">
      <c r="A30" s="155"/>
      <c r="B30" s="15"/>
      <c r="C30" s="15"/>
      <c r="D30" s="15"/>
      <c r="E30" s="15"/>
      <c r="F30" s="15"/>
      <c r="G30" s="15"/>
      <c r="H30" s="1"/>
      <c r="I30" s="1"/>
      <c r="J30" s="1"/>
      <c r="K30" s="1"/>
      <c r="L30" s="1"/>
      <c r="M30" s="16"/>
    </row>
  </sheetData>
  <sheetProtection algorithmName="SHA-512" hashValue="/nn2zPKADQ8chdbcrzSiRvxOrK9kmvvaOe98/ziK6DSGhshiZcyiN4zKA2b1IrM22cxauXAU2epGEzevk5/jTQ==" saltValue="gdUXuIx2xx+r/t70ORC42Q==" spinCount="100000" sheet="1" objects="1" scenarios="1"/>
  <protectedRanges>
    <protectedRange sqref="D17:E18 D20:E20 D24 I13:K16 D13:E15" name="Expense"/>
  </protectedRanges>
  <mergeCells count="10">
    <mergeCell ref="D24:G24"/>
    <mergeCell ref="J14:J15"/>
    <mergeCell ref="B2:C2"/>
    <mergeCell ref="I11:K11"/>
    <mergeCell ref="H14:H15"/>
    <mergeCell ref="I14:I15"/>
    <mergeCell ref="K14:K15"/>
    <mergeCell ref="I10:K10"/>
    <mergeCell ref="D10:E10"/>
    <mergeCell ref="D11:E11"/>
  </mergeCells>
  <pageMargins left="0.7" right="0.7" top="0.75" bottom="0.75" header="0.3" footer="0.3"/>
  <pageSetup orientation="portrait" r:id="rId1"/>
  <headerFooter>
    <oddFooter>&amp;L_x000D_&amp;1#&amp;"Calibri"&amp;11&amp;K000000 Classification: Protected 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2509F-D012-4DB4-8BBE-124D2F35AE50}">
  <sheetPr>
    <pageSetUpPr autoPageBreaks="0"/>
  </sheetPr>
  <dimension ref="A1:N46"/>
  <sheetViews>
    <sheetView zoomScale="90" zoomScaleNormal="90" workbookViewId="0">
      <selection activeCell="H2" sqref="H2"/>
    </sheetView>
  </sheetViews>
  <sheetFormatPr defaultColWidth="0" defaultRowHeight="16.5" zeroHeight="1" x14ac:dyDescent="0.3"/>
  <cols>
    <col min="1" max="1" width="9" customWidth="1"/>
    <col min="2" max="2" width="46.875" customWidth="1"/>
    <col min="3" max="3" width="18" customWidth="1"/>
    <col min="4" max="4" width="14.5" customWidth="1"/>
    <col min="5" max="5" width="12.75" customWidth="1"/>
    <col min="6" max="6" width="14.875" customWidth="1"/>
    <col min="7" max="7" width="11.875" customWidth="1"/>
    <col min="8" max="8" width="14.25" customWidth="1"/>
    <col min="9" max="9" width="8.875" style="151" customWidth="1"/>
    <col min="10" max="14" width="0" hidden="1" customWidth="1"/>
    <col min="15" max="16384" width="9" hidden="1"/>
  </cols>
  <sheetData>
    <row r="1" spans="1:9" x14ac:dyDescent="0.3">
      <c r="A1" s="4"/>
      <c r="B1" s="5"/>
      <c r="C1" s="5"/>
      <c r="D1" s="5"/>
      <c r="E1" s="5"/>
      <c r="F1" s="5"/>
      <c r="G1" s="5"/>
      <c r="H1" s="5"/>
      <c r="I1" s="6"/>
    </row>
    <row r="2" spans="1:9" ht="17.25" thickBot="1" x14ac:dyDescent="0.35">
      <c r="A2" s="7"/>
      <c r="B2" s="18" t="str">
        <f>IF(Cover!B5="", "", Cover!B5)</f>
        <v/>
      </c>
      <c r="C2" s="19"/>
      <c r="D2" s="19"/>
      <c r="E2" s="19"/>
      <c r="F2" s="19"/>
      <c r="G2" s="19"/>
      <c r="H2" s="20" t="str">
        <f>IF(Cover!G2="", "", Cover!G2)</f>
        <v/>
      </c>
      <c r="I2" s="9"/>
    </row>
    <row r="3" spans="1:9" x14ac:dyDescent="0.3">
      <c r="A3" s="7"/>
      <c r="B3" s="19" t="s">
        <v>1</v>
      </c>
      <c r="C3" s="19"/>
      <c r="D3" s="19"/>
      <c r="E3" s="19"/>
      <c r="F3" s="19"/>
      <c r="G3" s="19"/>
      <c r="H3" s="19" t="s">
        <v>0</v>
      </c>
      <c r="I3" s="9"/>
    </row>
    <row r="4" spans="1:9" x14ac:dyDescent="0.3">
      <c r="A4" s="7"/>
      <c r="B4" s="8"/>
      <c r="C4" s="8"/>
      <c r="D4" s="8"/>
      <c r="E4" s="8"/>
      <c r="F4" s="8"/>
      <c r="G4" s="8"/>
      <c r="H4" s="8"/>
      <c r="I4" s="9"/>
    </row>
    <row r="5" spans="1:9" x14ac:dyDescent="0.3">
      <c r="A5" s="7"/>
      <c r="B5" s="8"/>
      <c r="C5" s="8"/>
      <c r="D5" s="8"/>
      <c r="E5" s="8"/>
      <c r="F5" s="12"/>
      <c r="G5" s="8" t="s">
        <v>95</v>
      </c>
      <c r="H5" s="8"/>
      <c r="I5" s="9"/>
    </row>
    <row r="6" spans="1:9" x14ac:dyDescent="0.3">
      <c r="A6" s="7"/>
      <c r="B6" s="8"/>
      <c r="C6" s="8"/>
      <c r="D6" s="8"/>
      <c r="E6" s="8"/>
      <c r="F6" s="13"/>
      <c r="G6" s="8" t="s">
        <v>25</v>
      </c>
      <c r="H6" s="8"/>
      <c r="I6" s="9"/>
    </row>
    <row r="7" spans="1:9" x14ac:dyDescent="0.3">
      <c r="A7" s="7"/>
      <c r="B7" s="8"/>
      <c r="C7" s="8"/>
      <c r="D7" s="8"/>
      <c r="E7" s="8"/>
      <c r="F7" s="14"/>
      <c r="G7" s="8" t="s">
        <v>26</v>
      </c>
      <c r="H7" s="8"/>
      <c r="I7" s="9"/>
    </row>
    <row r="8" spans="1:9" x14ac:dyDescent="0.3">
      <c r="A8" s="7"/>
      <c r="B8" s="8"/>
      <c r="C8" s="8"/>
      <c r="D8" s="8"/>
      <c r="E8" s="8"/>
      <c r="F8" s="101"/>
      <c r="G8" s="8" t="s">
        <v>106</v>
      </c>
      <c r="H8" s="8"/>
      <c r="I8" s="9"/>
    </row>
    <row r="9" spans="1:9" ht="17.25" thickBot="1" x14ac:dyDescent="0.35">
      <c r="A9" s="7"/>
      <c r="B9" s="8"/>
      <c r="C9" s="8"/>
      <c r="D9" s="8"/>
      <c r="E9" s="8"/>
      <c r="F9" s="8"/>
      <c r="G9" s="8"/>
      <c r="H9" s="8"/>
      <c r="I9" s="9"/>
    </row>
    <row r="10" spans="1:9" ht="21" x14ac:dyDescent="0.3">
      <c r="A10" s="7"/>
      <c r="B10" s="8"/>
      <c r="C10" s="8"/>
      <c r="D10" s="362" t="s">
        <v>3</v>
      </c>
      <c r="E10" s="367"/>
      <c r="F10" s="367"/>
      <c r="G10" s="367"/>
      <c r="H10" s="364"/>
      <c r="I10" s="9"/>
    </row>
    <row r="11" spans="1:9" ht="18" thickBot="1" x14ac:dyDescent="0.4">
      <c r="A11" s="7"/>
      <c r="B11" s="8"/>
      <c r="C11" s="8"/>
      <c r="D11" s="312" t="s">
        <v>37</v>
      </c>
      <c r="E11" s="313"/>
      <c r="F11" s="313"/>
      <c r="G11" s="313"/>
      <c r="H11" s="314"/>
      <c r="I11" s="9"/>
    </row>
    <row r="12" spans="1:9" ht="18.75" thickBot="1" x14ac:dyDescent="0.35">
      <c r="A12" s="7"/>
      <c r="B12" s="8"/>
      <c r="C12" s="8"/>
      <c r="D12" s="26">
        <v>2021</v>
      </c>
      <c r="E12" s="27">
        <v>2022</v>
      </c>
      <c r="F12" s="27">
        <v>2023</v>
      </c>
      <c r="G12" s="27">
        <v>2024</v>
      </c>
      <c r="H12" s="28">
        <v>2025</v>
      </c>
      <c r="I12" s="9"/>
    </row>
    <row r="13" spans="1:9" x14ac:dyDescent="0.3">
      <c r="A13" s="7"/>
      <c r="B13" s="86" t="s">
        <v>38</v>
      </c>
      <c r="C13" s="160" t="s">
        <v>4</v>
      </c>
      <c r="D13" s="218">
        <f>'1 - Premium and Losses'!D13</f>
        <v>0</v>
      </c>
      <c r="E13" s="138">
        <f>'1 - Premium and Losses'!E13</f>
        <v>0</v>
      </c>
      <c r="F13" s="138">
        <f>'1 - Premium and Losses'!F13</f>
        <v>0</v>
      </c>
      <c r="G13" s="138">
        <f>'1 - Premium and Losses'!G13</f>
        <v>0</v>
      </c>
      <c r="H13" s="139">
        <f>'1 - Premium and Losses'!H13</f>
        <v>0</v>
      </c>
      <c r="I13" s="9"/>
    </row>
    <row r="14" spans="1:9" x14ac:dyDescent="0.3">
      <c r="A14" s="7"/>
      <c r="B14" s="45" t="s">
        <v>175</v>
      </c>
      <c r="C14" s="225" t="s">
        <v>5</v>
      </c>
      <c r="D14" s="219">
        <f>'1 - Premium and Losses'!D16</f>
        <v>0</v>
      </c>
      <c r="E14" s="146">
        <f>'1 - Premium and Losses'!E16</f>
        <v>0</v>
      </c>
      <c r="F14" s="146">
        <f>'1 - Premium and Losses'!F16</f>
        <v>0</v>
      </c>
      <c r="G14" s="146">
        <f>'1 - Premium and Losses'!G16</f>
        <v>0</v>
      </c>
      <c r="H14" s="72">
        <f>'1 - Premium and Losses'!H16</f>
        <v>0</v>
      </c>
      <c r="I14" s="9"/>
    </row>
    <row r="15" spans="1:9" x14ac:dyDescent="0.3">
      <c r="A15" s="7"/>
      <c r="B15" s="45" t="s">
        <v>218</v>
      </c>
      <c r="C15" s="225" t="s">
        <v>6</v>
      </c>
      <c r="D15" s="220" t="str">
        <f>'3 - Premium Delay'!D19</f>
        <v/>
      </c>
      <c r="E15" s="140" t="str">
        <f>'3 - Premium Delay'!E19</f>
        <v/>
      </c>
      <c r="F15" s="140" t="str">
        <f>'3 - Premium Delay'!F19</f>
        <v/>
      </c>
      <c r="G15" s="140" t="str">
        <f>'3 - Premium Delay'!G19</f>
        <v/>
      </c>
      <c r="H15" s="141" t="str">
        <f>'3 - Premium Delay'!H19</f>
        <v/>
      </c>
      <c r="I15" s="9"/>
    </row>
    <row r="16" spans="1:9" ht="17.25" thickBot="1" x14ac:dyDescent="0.35">
      <c r="A16" s="7"/>
      <c r="B16" s="46" t="s">
        <v>211</v>
      </c>
      <c r="C16" s="113" t="s">
        <v>228</v>
      </c>
      <c r="D16" s="221" t="str">
        <f>IFERROR(D14*D15, "")</f>
        <v/>
      </c>
      <c r="E16" s="144" t="str">
        <f t="shared" ref="E16:H16" si="0">IFERROR(E14*E15, "")</f>
        <v/>
      </c>
      <c r="F16" s="144" t="str">
        <f t="shared" si="0"/>
        <v/>
      </c>
      <c r="G16" s="144" t="str">
        <f t="shared" si="0"/>
        <v/>
      </c>
      <c r="H16" s="145" t="str">
        <f t="shared" si="0"/>
        <v/>
      </c>
      <c r="I16" s="9"/>
    </row>
    <row r="17" spans="1:14" ht="17.25" thickBot="1" x14ac:dyDescent="0.35">
      <c r="A17" s="7"/>
      <c r="B17" s="103" t="s">
        <v>72</v>
      </c>
      <c r="C17" s="232" t="s">
        <v>7</v>
      </c>
      <c r="D17" s="233">
        <f>'1 - Premium and Losses'!D17</f>
        <v>0</v>
      </c>
      <c r="E17" s="234">
        <f>'1 - Premium and Losses'!E17</f>
        <v>0</v>
      </c>
      <c r="F17" s="234">
        <f>'1 - Premium and Losses'!F17</f>
        <v>0</v>
      </c>
      <c r="G17" s="234">
        <f>'1 - Premium and Losses'!G17</f>
        <v>0</v>
      </c>
      <c r="H17" s="235">
        <f>'1 - Premium and Losses'!H17</f>
        <v>0</v>
      </c>
      <c r="I17" s="9"/>
    </row>
    <row r="18" spans="1:14" x14ac:dyDescent="0.3">
      <c r="A18" s="7"/>
      <c r="B18" s="244" t="s">
        <v>212</v>
      </c>
      <c r="C18" s="245" t="s">
        <v>8</v>
      </c>
      <c r="D18" s="246">
        <f>'1 - Premium and Losses'!D20</f>
        <v>0</v>
      </c>
      <c r="E18" s="247">
        <f>'1 - Premium and Losses'!E20</f>
        <v>0</v>
      </c>
      <c r="F18" s="247">
        <f>'1 - Premium and Losses'!F20</f>
        <v>0</v>
      </c>
      <c r="G18" s="247">
        <f>'1 - Premium and Losses'!G20</f>
        <v>0</v>
      </c>
      <c r="H18" s="248">
        <f>'1 - Premium and Losses'!H20</f>
        <v>0</v>
      </c>
      <c r="I18" s="9"/>
    </row>
    <row r="19" spans="1:14" x14ac:dyDescent="0.3">
      <c r="A19" s="7"/>
      <c r="B19" s="236" t="s">
        <v>213</v>
      </c>
      <c r="C19" s="237" t="s">
        <v>62</v>
      </c>
      <c r="D19" s="238" t="str">
        <f>'2 - Claim Discounting'!D20</f>
        <v/>
      </c>
      <c r="E19" s="239" t="str">
        <f>'2 - Claim Discounting'!E20</f>
        <v/>
      </c>
      <c r="F19" s="239" t="str">
        <f>'2 - Claim Discounting'!F20</f>
        <v/>
      </c>
      <c r="G19" s="239" t="str">
        <f>'2 - Claim Discounting'!G20</f>
        <v/>
      </c>
      <c r="H19" s="240" t="str">
        <f>'2 - Claim Discounting'!H20</f>
        <v/>
      </c>
      <c r="I19" s="9"/>
    </row>
    <row r="20" spans="1:14" ht="17.25" thickBot="1" x14ac:dyDescent="0.35">
      <c r="A20" s="7"/>
      <c r="B20" s="249" t="s">
        <v>214</v>
      </c>
      <c r="C20" s="250" t="s">
        <v>229</v>
      </c>
      <c r="D20" s="241" t="str">
        <f>IFERROR(D18*D19, "")</f>
        <v/>
      </c>
      <c r="E20" s="242" t="str">
        <f t="shared" ref="E20:H20" si="1">IFERROR(E18*E19, "")</f>
        <v/>
      </c>
      <c r="F20" s="242" t="str">
        <f t="shared" si="1"/>
        <v/>
      </c>
      <c r="G20" s="242" t="str">
        <f t="shared" si="1"/>
        <v/>
      </c>
      <c r="H20" s="243" t="str">
        <f t="shared" si="1"/>
        <v/>
      </c>
      <c r="I20" s="9"/>
    </row>
    <row r="21" spans="1:14" ht="17.25" thickBot="1" x14ac:dyDescent="0.35">
      <c r="A21" s="7"/>
      <c r="B21" s="44" t="s">
        <v>215</v>
      </c>
      <c r="C21" s="251" t="s">
        <v>115</v>
      </c>
      <c r="D21" s="252">
        <f>SUM('1 - Premium and Losses'!D24,'1 - Premium and Losses'!D25)</f>
        <v>0</v>
      </c>
      <c r="E21" s="253">
        <f>SUM('1 - Premium and Losses'!E24,'1 - Premium and Losses'!E25)</f>
        <v>0</v>
      </c>
      <c r="F21" s="253">
        <f>SUM('1 - Premium and Losses'!F24,'1 - Premium and Losses'!F25)</f>
        <v>0</v>
      </c>
      <c r="G21" s="253">
        <f>SUM('1 - Premium and Losses'!G24,'1 - Premium and Losses'!G25)</f>
        <v>0</v>
      </c>
      <c r="H21" s="254">
        <f>SUM('1 - Premium and Losses'!H24,'1 - Premium and Losses'!H25)</f>
        <v>0</v>
      </c>
      <c r="I21" s="9"/>
    </row>
    <row r="22" spans="1:14" x14ac:dyDescent="0.3">
      <c r="A22" s="7"/>
      <c r="B22" s="86" t="s">
        <v>17</v>
      </c>
      <c r="C22" s="255" t="s">
        <v>159</v>
      </c>
      <c r="D22" s="159" t="str">
        <f>'4 - Expenses'!D22</f>
        <v/>
      </c>
      <c r="E22" s="142" t="str">
        <f>'4 - Expenses'!E22</f>
        <v/>
      </c>
      <c r="F22" s="142" t="str">
        <f>'4 - Expenses'!I18</f>
        <v/>
      </c>
      <c r="G22" s="142" t="str">
        <f>'4 - Expenses'!J18</f>
        <v/>
      </c>
      <c r="H22" s="143" t="str">
        <f>'4 - Expenses'!K18</f>
        <v/>
      </c>
      <c r="I22" s="9"/>
    </row>
    <row r="23" spans="1:14" ht="17.25" thickBot="1" x14ac:dyDescent="0.35">
      <c r="A23" s="7"/>
      <c r="B23" s="55" t="s">
        <v>158</v>
      </c>
      <c r="C23" s="266" t="s">
        <v>243</v>
      </c>
      <c r="D23" s="267" t="str">
        <f>IFERROR(D22*D14, "")</f>
        <v/>
      </c>
      <c r="E23" s="268" t="str">
        <f t="shared" ref="E23:H23" si="2">IFERROR(E22*E14, "")</f>
        <v/>
      </c>
      <c r="F23" s="268" t="str">
        <f t="shared" si="2"/>
        <v/>
      </c>
      <c r="G23" s="268" t="str">
        <f t="shared" si="2"/>
        <v/>
      </c>
      <c r="H23" s="269" t="str">
        <f t="shared" si="2"/>
        <v/>
      </c>
      <c r="I23" s="9"/>
    </row>
    <row r="24" spans="1:14" x14ac:dyDescent="0.3">
      <c r="A24" s="7"/>
      <c r="B24" s="86" t="s">
        <v>148</v>
      </c>
      <c r="C24" s="87" t="s">
        <v>230</v>
      </c>
      <c r="D24" s="270" t="str">
        <f>IFERROR(D16-D20-D21-D23, "")</f>
        <v/>
      </c>
      <c r="E24" s="259" t="str">
        <f t="shared" ref="E24:H24" si="3">IFERROR(E16-E20-E21-E23, "")</f>
        <v/>
      </c>
      <c r="F24" s="259" t="str">
        <f t="shared" si="3"/>
        <v/>
      </c>
      <c r="G24" s="259" t="str">
        <f t="shared" si="3"/>
        <v/>
      </c>
      <c r="H24" s="260" t="str">
        <f t="shared" si="3"/>
        <v/>
      </c>
      <c r="I24" s="9"/>
    </row>
    <row r="25" spans="1:14" x14ac:dyDescent="0.3">
      <c r="A25" s="7"/>
      <c r="B25" s="88" t="s">
        <v>66</v>
      </c>
      <c r="C25" s="89" t="s">
        <v>244</v>
      </c>
      <c r="D25" s="135" t="str">
        <f>IFERROR(D24/D14, "")</f>
        <v/>
      </c>
      <c r="E25" s="136" t="str">
        <f t="shared" ref="E25:H25" si="4">IFERROR(E24/E14, "")</f>
        <v/>
      </c>
      <c r="F25" s="136" t="str">
        <f t="shared" si="4"/>
        <v/>
      </c>
      <c r="G25" s="136" t="str">
        <f t="shared" si="4"/>
        <v/>
      </c>
      <c r="H25" s="137" t="str">
        <f t="shared" si="4"/>
        <v/>
      </c>
      <c r="I25" s="9"/>
    </row>
    <row r="26" spans="1:14" ht="17.25" thickBot="1" x14ac:dyDescent="0.35">
      <c r="A26" s="7"/>
      <c r="B26" s="92" t="s">
        <v>217</v>
      </c>
      <c r="C26" s="93" t="s">
        <v>239</v>
      </c>
      <c r="D26" s="271" t="str">
        <f>IFERROR((D24*1000)/D17, "")</f>
        <v/>
      </c>
      <c r="E26" s="228" t="str">
        <f t="shared" ref="E26:H26" si="5">IFERROR((E24*1000)/E17, "")</f>
        <v/>
      </c>
      <c r="F26" s="228" t="str">
        <f t="shared" si="5"/>
        <v/>
      </c>
      <c r="G26" s="228" t="str">
        <f t="shared" si="5"/>
        <v/>
      </c>
      <c r="H26" s="229" t="str">
        <f t="shared" si="5"/>
        <v/>
      </c>
      <c r="I26" s="9"/>
    </row>
    <row r="27" spans="1:14" ht="17.25" thickBot="1" x14ac:dyDescent="0.35">
      <c r="A27" s="7"/>
      <c r="B27" s="45" t="s">
        <v>52</v>
      </c>
      <c r="C27" s="225" t="s">
        <v>170</v>
      </c>
      <c r="D27" s="256">
        <v>7.0000000000000007E-2</v>
      </c>
      <c r="E27" s="257">
        <v>7.0000000000000007E-2</v>
      </c>
      <c r="F27" s="257">
        <v>7.0000000000000007E-2</v>
      </c>
      <c r="G27" s="257">
        <v>0.06</v>
      </c>
      <c r="H27" s="258">
        <v>0.06</v>
      </c>
      <c r="I27" s="9"/>
    </row>
    <row r="28" spans="1:14" x14ac:dyDescent="0.3">
      <c r="A28" s="7"/>
      <c r="B28" s="88" t="s">
        <v>31</v>
      </c>
      <c r="C28" s="161" t="s">
        <v>119</v>
      </c>
      <c r="D28" s="371" t="str">
        <f>IFERROR(SUMPRODUCT(D27:H27, D14:H14)/SUM(D14:H14), "")</f>
        <v/>
      </c>
      <c r="E28" s="372"/>
      <c r="F28" s="372"/>
      <c r="G28" s="372"/>
      <c r="H28" s="373"/>
      <c r="I28" s="9"/>
    </row>
    <row r="29" spans="1:14" ht="17.25" thickBot="1" x14ac:dyDescent="0.35">
      <c r="A29" s="7"/>
      <c r="B29" s="92" t="s">
        <v>53</v>
      </c>
      <c r="C29" s="227" t="s">
        <v>279</v>
      </c>
      <c r="D29" s="368" t="str">
        <f>IFERROR(SUMPRODUCT(D25:H25, D14:H14)/SUM(D14:H14), "")</f>
        <v/>
      </c>
      <c r="E29" s="369"/>
      <c r="F29" s="369"/>
      <c r="G29" s="369"/>
      <c r="H29" s="370"/>
      <c r="I29" s="9"/>
    </row>
    <row r="30" spans="1:14" x14ac:dyDescent="0.3">
      <c r="A30" s="7"/>
      <c r="B30" s="86" t="s">
        <v>54</v>
      </c>
      <c r="C30" s="160" t="s">
        <v>280</v>
      </c>
      <c r="D30" s="218">
        <f>D27*D14</f>
        <v>0</v>
      </c>
      <c r="E30" s="138">
        <f>E27*E14</f>
        <v>0</v>
      </c>
      <c r="F30" s="138">
        <f>F27*F14</f>
        <v>0</v>
      </c>
      <c r="G30" s="138">
        <f>G27*G14</f>
        <v>0</v>
      </c>
      <c r="H30" s="139">
        <f>H27*H14</f>
        <v>0</v>
      </c>
      <c r="I30" s="9"/>
    </row>
    <row r="31" spans="1:14" ht="17.25" thickBot="1" x14ac:dyDescent="0.35">
      <c r="A31" s="7"/>
      <c r="B31" s="92" t="s">
        <v>55</v>
      </c>
      <c r="C31" s="227" t="s">
        <v>231</v>
      </c>
      <c r="D31" s="224"/>
      <c r="E31" s="150"/>
      <c r="F31" s="150"/>
      <c r="G31" s="150"/>
      <c r="H31" s="261" t="str">
        <f>IFERROR(H24-H30, "")</f>
        <v/>
      </c>
      <c r="I31" s="9"/>
    </row>
    <row r="32" spans="1:14" x14ac:dyDescent="0.3">
      <c r="A32" s="7"/>
      <c r="B32" s="44" t="s">
        <v>121</v>
      </c>
      <c r="C32" s="251" t="s">
        <v>122</v>
      </c>
      <c r="D32" s="218">
        <f>'1 - Premium and Losses'!D20-'1 - Premium and Losses'!D26</f>
        <v>0</v>
      </c>
      <c r="E32" s="138">
        <f>'1 - Premium and Losses'!E20-'1 - Premium and Losses'!E26</f>
        <v>0</v>
      </c>
      <c r="F32" s="138">
        <f>'1 - Premium and Losses'!F20-'1 - Premium and Losses'!F26</f>
        <v>0</v>
      </c>
      <c r="G32" s="138">
        <f>'1 - Premium and Losses'!G20-'1 - Premium and Losses'!G26</f>
        <v>0</v>
      </c>
      <c r="H32" s="265"/>
      <c r="I32" s="9"/>
      <c r="K32" s="107"/>
      <c r="L32" s="107"/>
      <c r="M32" s="107"/>
      <c r="N32" s="107"/>
    </row>
    <row r="33" spans="1:14" x14ac:dyDescent="0.3">
      <c r="A33" s="7"/>
      <c r="B33" s="90" t="s">
        <v>224</v>
      </c>
      <c r="C33" s="226" t="s">
        <v>220</v>
      </c>
      <c r="D33" s="223">
        <f>'1 - Premium and Losses'!H18*'1 - Premium and Losses'!G18*'1 - Premium and Losses'!F18*'1 - Premium and Losses'!E18</f>
        <v>0</v>
      </c>
      <c r="E33" s="147">
        <f>'1 - Premium and Losses'!H18*'1 - Premium and Losses'!G18*'1 - Premium and Losses'!F18</f>
        <v>0</v>
      </c>
      <c r="F33" s="147">
        <f>'1 - Premium and Losses'!H18*'1 - Premium and Losses'!G18</f>
        <v>0</v>
      </c>
      <c r="G33" s="147">
        <f>'1 - Premium and Losses'!H18</f>
        <v>0</v>
      </c>
      <c r="H33" s="149"/>
      <c r="I33" s="9"/>
      <c r="K33" s="107"/>
      <c r="L33" s="107"/>
      <c r="M33" s="107"/>
      <c r="N33" s="107"/>
    </row>
    <row r="34" spans="1:14" x14ac:dyDescent="0.3">
      <c r="A34" s="7"/>
      <c r="B34" s="90" t="s">
        <v>216</v>
      </c>
      <c r="C34" s="226" t="s">
        <v>221</v>
      </c>
      <c r="D34" s="148"/>
      <c r="E34" s="148"/>
      <c r="F34" s="148"/>
      <c r="G34" s="148"/>
      <c r="H34" s="230">
        <f>IFERROR(MAX(SUMPRODUCT(D32:G32,D33:G33),0), "")</f>
        <v>0</v>
      </c>
      <c r="I34" s="9"/>
      <c r="K34" s="107"/>
      <c r="L34" s="107"/>
      <c r="M34" s="107"/>
      <c r="N34" s="107"/>
    </row>
    <row r="35" spans="1:14" x14ac:dyDescent="0.3">
      <c r="A35" s="7"/>
      <c r="B35" s="90" t="s">
        <v>227</v>
      </c>
      <c r="C35" s="226" t="s">
        <v>232</v>
      </c>
      <c r="D35" s="222"/>
      <c r="E35" s="148"/>
      <c r="F35" s="148"/>
      <c r="G35" s="148"/>
      <c r="H35" s="72" t="str">
        <f>IFERROR(H31-H34, "")</f>
        <v/>
      </c>
      <c r="I35" s="9"/>
    </row>
    <row r="36" spans="1:14" ht="17.25" thickBot="1" x14ac:dyDescent="0.35">
      <c r="A36" s="7"/>
      <c r="B36" s="92" t="s">
        <v>225</v>
      </c>
      <c r="C36" s="227" t="s">
        <v>233</v>
      </c>
      <c r="D36" s="224"/>
      <c r="E36" s="150"/>
      <c r="F36" s="150"/>
      <c r="G36" s="150"/>
      <c r="H36" s="76" t="str">
        <f>IFERROR(H35/H16, "")</f>
        <v/>
      </c>
      <c r="I36" s="9"/>
    </row>
    <row r="37" spans="1:14" ht="17.25" thickBot="1" x14ac:dyDescent="0.35">
      <c r="A37" s="7"/>
      <c r="B37" s="46" t="s">
        <v>226</v>
      </c>
      <c r="C37" s="113" t="s">
        <v>247</v>
      </c>
      <c r="D37" s="262"/>
      <c r="E37" s="263"/>
      <c r="F37" s="263"/>
      <c r="G37" s="263"/>
      <c r="H37" s="264" t="str">
        <f>IFERROR((H35*1000)/H17, "")</f>
        <v/>
      </c>
      <c r="I37" s="9"/>
    </row>
    <row r="38" spans="1:14" x14ac:dyDescent="0.3">
      <c r="A38" s="7"/>
      <c r="B38" s="8"/>
      <c r="C38" s="8"/>
      <c r="D38" s="8"/>
      <c r="E38" s="8"/>
      <c r="F38" s="8"/>
      <c r="G38" s="8"/>
      <c r="H38" s="8"/>
      <c r="I38" s="9"/>
    </row>
    <row r="39" spans="1:14" x14ac:dyDescent="0.3">
      <c r="A39" s="7"/>
      <c r="B39" s="8" t="s">
        <v>219</v>
      </c>
      <c r="C39" s="8"/>
      <c r="D39" s="8"/>
      <c r="E39" s="8"/>
      <c r="F39" s="8"/>
      <c r="G39" s="8"/>
      <c r="H39" s="8"/>
      <c r="I39" s="9"/>
    </row>
    <row r="40" spans="1:14" x14ac:dyDescent="0.3">
      <c r="A40" s="7"/>
      <c r="B40" s="8" t="s">
        <v>245</v>
      </c>
      <c r="C40" s="8"/>
      <c r="D40" s="8"/>
      <c r="E40" s="8"/>
      <c r="F40" s="8"/>
      <c r="G40" s="8"/>
      <c r="H40" s="8"/>
      <c r="I40" s="9"/>
    </row>
    <row r="41" spans="1:14" x14ac:dyDescent="0.3">
      <c r="A41" s="7"/>
      <c r="B41" s="8" t="s">
        <v>246</v>
      </c>
      <c r="C41" s="8"/>
      <c r="D41" s="8"/>
      <c r="E41" s="8"/>
      <c r="F41" s="8"/>
      <c r="G41" s="8"/>
      <c r="H41" s="8"/>
      <c r="I41" s="9"/>
    </row>
    <row r="42" spans="1:14" x14ac:dyDescent="0.3">
      <c r="A42" s="7"/>
      <c r="B42" s="8" t="s">
        <v>222</v>
      </c>
      <c r="C42" s="8"/>
      <c r="D42" s="8"/>
      <c r="E42" s="8"/>
      <c r="F42" s="8"/>
      <c r="G42" s="8"/>
      <c r="H42" s="8"/>
      <c r="I42" s="9"/>
    </row>
    <row r="43" spans="1:14" x14ac:dyDescent="0.3">
      <c r="A43" s="7"/>
      <c r="B43" s="8" t="s">
        <v>223</v>
      </c>
      <c r="C43" s="8"/>
      <c r="D43" s="8"/>
      <c r="E43" s="8"/>
      <c r="F43" s="8"/>
      <c r="G43" s="8"/>
      <c r="H43" s="8"/>
      <c r="I43" s="9"/>
    </row>
    <row r="44" spans="1:14" x14ac:dyDescent="0.3">
      <c r="A44" s="7"/>
      <c r="B44" s="8" t="s">
        <v>281</v>
      </c>
      <c r="C44" s="8"/>
      <c r="D44" s="8"/>
      <c r="E44" s="8"/>
      <c r="F44" s="8"/>
      <c r="G44" s="8"/>
      <c r="H44" s="8"/>
      <c r="I44" s="9"/>
    </row>
    <row r="45" spans="1:14" x14ac:dyDescent="0.3">
      <c r="A45" s="7"/>
      <c r="B45" s="8"/>
      <c r="C45" s="8"/>
      <c r="D45" s="8"/>
      <c r="E45" s="8"/>
      <c r="F45" s="8"/>
      <c r="G45" s="8"/>
      <c r="H45" s="8"/>
      <c r="I45" s="9"/>
    </row>
    <row r="46" spans="1:14" hidden="1" x14ac:dyDescent="0.3">
      <c r="A46" s="40"/>
      <c r="B46" s="15"/>
      <c r="C46" s="15"/>
      <c r="D46" s="15"/>
      <c r="E46" s="15"/>
      <c r="F46" s="15"/>
      <c r="G46" s="15"/>
      <c r="H46" s="15"/>
      <c r="I46" s="16"/>
    </row>
  </sheetData>
  <sheetProtection algorithmName="SHA-512" hashValue="WfFjSvZOAKc3kZFS5Nn/gYHMiTpHQPyuhceNY1NBbnO+3nk7Hkk0QHge3IbbyFqoRXfi1089bNLgTBAQT82bMw==" saltValue="R8rHuV5C6aDg+cvku0po/g==" spinCount="100000" sheet="1" objects="1" scenarios="1"/>
  <mergeCells count="4">
    <mergeCell ref="D10:H10"/>
    <mergeCell ref="D29:H29"/>
    <mergeCell ref="D28:H28"/>
    <mergeCell ref="D11:H11"/>
  </mergeCells>
  <pageMargins left="0.7" right="0.7" top="0.75" bottom="0.75" header="0.3" footer="0.3"/>
  <pageSetup orientation="portrait" r:id="rId1"/>
  <headerFooter>
    <oddFooter>&amp;L_x000D_&amp;1#&amp;"Calibri"&amp;11&amp;K000000 Classification: Protected 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1E0A5-A380-4E95-949C-97E53E960A67}">
  <sheetPr>
    <pageSetUpPr autoPageBreaks="0"/>
  </sheetPr>
  <dimension ref="A1:H28"/>
  <sheetViews>
    <sheetView workbookViewId="0">
      <selection activeCell="G24" sqref="G24"/>
    </sheetView>
  </sheetViews>
  <sheetFormatPr defaultColWidth="0" defaultRowHeight="16.5" zeroHeight="1" x14ac:dyDescent="0.3"/>
  <cols>
    <col min="1" max="1" width="8.375" style="17" customWidth="1"/>
    <col min="2" max="2" width="3.5" style="17" customWidth="1"/>
    <col min="3" max="3" width="34.125" style="17" customWidth="1"/>
    <col min="4" max="4" width="2.625" style="100" customWidth="1"/>
    <col min="5" max="5" width="27.25" style="17" customWidth="1"/>
    <col min="6" max="6" width="5" style="17" customWidth="1"/>
    <col min="7" max="7" width="29.75" style="17" customWidth="1"/>
    <col min="8" max="8" width="7.875" style="152" customWidth="1"/>
    <col min="9" max="16384" width="9" hidden="1"/>
  </cols>
  <sheetData>
    <row r="1" spans="1:8" x14ac:dyDescent="0.3">
      <c r="A1" s="4"/>
      <c r="B1" s="5"/>
      <c r="C1" s="5"/>
      <c r="D1" s="94"/>
      <c r="E1" s="5"/>
      <c r="F1" s="5"/>
      <c r="G1" s="5"/>
      <c r="H1" s="6"/>
    </row>
    <row r="2" spans="1:8" ht="17.25" thickBot="1" x14ac:dyDescent="0.35">
      <c r="A2" s="7"/>
      <c r="B2" s="304" t="str">
        <f>IF(Cover!B5="", "", Cover!B5)</f>
        <v/>
      </c>
      <c r="C2" s="353"/>
      <c r="D2" s="19"/>
      <c r="E2" s="19"/>
      <c r="F2" s="19"/>
      <c r="G2" s="20" t="str">
        <f>IF(Cover!G2="", "", Cover!G2)</f>
        <v/>
      </c>
      <c r="H2" s="9"/>
    </row>
    <row r="3" spans="1:8" x14ac:dyDescent="0.3">
      <c r="A3" s="95"/>
      <c r="B3" s="19" t="s">
        <v>1</v>
      </c>
      <c r="C3" s="19"/>
      <c r="D3" s="19"/>
      <c r="E3" s="19"/>
      <c r="F3" s="19"/>
      <c r="G3" s="19" t="s">
        <v>0</v>
      </c>
      <c r="H3" s="9"/>
    </row>
    <row r="4" spans="1:8" x14ac:dyDescent="0.3">
      <c r="A4" s="7"/>
      <c r="B4" s="8"/>
      <c r="C4" s="8"/>
      <c r="D4" s="96"/>
      <c r="E4" s="8"/>
      <c r="F4" s="8"/>
      <c r="G4" s="8"/>
      <c r="H4" s="9"/>
    </row>
    <row r="5" spans="1:8" ht="20.25" x14ac:dyDescent="0.3">
      <c r="A5" s="7"/>
      <c r="B5" s="10" t="s">
        <v>20</v>
      </c>
      <c r="C5" s="8"/>
      <c r="D5" s="96"/>
      <c r="E5" s="8"/>
      <c r="F5" s="8"/>
      <c r="G5" s="8"/>
      <c r="H5" s="9"/>
    </row>
    <row r="6" spans="1:8" x14ac:dyDescent="0.3">
      <c r="A6" s="7"/>
      <c r="B6" s="8"/>
      <c r="C6" s="8"/>
      <c r="D6" s="96"/>
      <c r="E6" s="8"/>
      <c r="F6" s="8"/>
      <c r="G6" s="8"/>
      <c r="H6" s="9"/>
    </row>
    <row r="7" spans="1:8" ht="17.25" thickBot="1" x14ac:dyDescent="0.35">
      <c r="A7" s="7"/>
      <c r="B7" s="19" t="s">
        <v>27</v>
      </c>
      <c r="C7" s="97"/>
      <c r="D7" s="96" t="s">
        <v>33</v>
      </c>
      <c r="E7" s="97"/>
      <c r="F7" s="96" t="s">
        <v>34</v>
      </c>
      <c r="G7" s="97"/>
      <c r="H7" s="9"/>
    </row>
    <row r="8" spans="1:8" x14ac:dyDescent="0.3">
      <c r="A8" s="7"/>
      <c r="B8" s="8"/>
      <c r="C8" s="98" t="s">
        <v>80</v>
      </c>
      <c r="D8" s="96"/>
      <c r="E8" s="98" t="s">
        <v>81</v>
      </c>
      <c r="F8" s="96"/>
      <c r="G8" s="98" t="s">
        <v>82</v>
      </c>
      <c r="H8" s="9"/>
    </row>
    <row r="9" spans="1:8" x14ac:dyDescent="0.3">
      <c r="A9" s="7"/>
      <c r="B9" s="8" t="s">
        <v>35</v>
      </c>
      <c r="C9" s="8"/>
      <c r="D9" s="96"/>
      <c r="E9" s="8"/>
      <c r="F9" s="8"/>
      <c r="G9" s="8"/>
      <c r="H9" s="9"/>
    </row>
    <row r="10" spans="1:8" x14ac:dyDescent="0.3">
      <c r="A10" s="7"/>
      <c r="B10" s="8" t="s">
        <v>86</v>
      </c>
      <c r="C10" s="8"/>
      <c r="D10" s="96"/>
      <c r="E10" s="8"/>
      <c r="F10" s="8"/>
      <c r="G10" s="8"/>
      <c r="H10" s="9"/>
    </row>
    <row r="11" spans="1:8" x14ac:dyDescent="0.3">
      <c r="A11" s="7"/>
      <c r="B11" s="8" t="s">
        <v>87</v>
      </c>
      <c r="C11" s="8"/>
      <c r="D11" s="96"/>
      <c r="E11" s="8"/>
      <c r="F11" s="8"/>
      <c r="G11" s="8"/>
      <c r="H11" s="9"/>
    </row>
    <row r="12" spans="1:8" x14ac:dyDescent="0.3">
      <c r="A12" s="7"/>
      <c r="B12" s="8" t="s">
        <v>88</v>
      </c>
      <c r="C12" s="8"/>
      <c r="D12" s="96"/>
      <c r="E12" s="8"/>
      <c r="F12" s="8"/>
      <c r="G12" s="8"/>
      <c r="H12" s="9"/>
    </row>
    <row r="13" spans="1:8" x14ac:dyDescent="0.3">
      <c r="A13" s="7"/>
      <c r="B13" s="8" t="s">
        <v>89</v>
      </c>
      <c r="C13" s="8"/>
      <c r="D13" s="96"/>
      <c r="E13" s="8"/>
      <c r="F13" s="8"/>
      <c r="G13" s="8"/>
      <c r="H13" s="9"/>
    </row>
    <row r="14" spans="1:8" x14ac:dyDescent="0.3">
      <c r="A14" s="7"/>
      <c r="B14" s="8" t="s">
        <v>90</v>
      </c>
      <c r="C14" s="8"/>
      <c r="D14" s="96"/>
      <c r="E14" s="8"/>
      <c r="F14" s="8"/>
      <c r="G14" s="8"/>
      <c r="H14" s="9"/>
    </row>
    <row r="15" spans="1:8" x14ac:dyDescent="0.3">
      <c r="A15" s="7"/>
      <c r="B15" s="8" t="s">
        <v>85</v>
      </c>
      <c r="C15" s="8"/>
      <c r="D15" s="96"/>
      <c r="E15" s="8"/>
      <c r="F15" s="8"/>
      <c r="G15" s="8"/>
      <c r="H15" s="9"/>
    </row>
    <row r="16" spans="1:8" x14ac:dyDescent="0.3">
      <c r="A16" s="7"/>
      <c r="B16" s="8" t="s">
        <v>91</v>
      </c>
      <c r="C16" s="8"/>
      <c r="D16" s="96"/>
      <c r="E16" s="8"/>
      <c r="F16" s="8"/>
      <c r="G16" s="8"/>
      <c r="H16" s="9"/>
    </row>
    <row r="17" spans="1:8" x14ac:dyDescent="0.3">
      <c r="A17" s="7"/>
      <c r="B17" s="8" t="s">
        <v>92</v>
      </c>
      <c r="C17" s="8"/>
      <c r="D17" s="96"/>
      <c r="E17" s="8"/>
      <c r="F17" s="8"/>
      <c r="G17" s="8"/>
      <c r="H17" s="9"/>
    </row>
    <row r="18" spans="1:8" x14ac:dyDescent="0.3">
      <c r="A18" s="7"/>
      <c r="B18" s="8" t="s">
        <v>93</v>
      </c>
      <c r="C18" s="8"/>
      <c r="D18" s="96"/>
      <c r="E18" s="8"/>
      <c r="F18" s="8"/>
      <c r="G18" s="8"/>
      <c r="H18" s="9"/>
    </row>
    <row r="19" spans="1:8" x14ac:dyDescent="0.3">
      <c r="A19" s="7"/>
      <c r="B19" s="8"/>
      <c r="C19" s="8"/>
      <c r="D19" s="96"/>
      <c r="E19" s="8"/>
      <c r="F19" s="8"/>
      <c r="G19" s="8"/>
      <c r="H19" s="9"/>
    </row>
    <row r="20" spans="1:8" ht="36" customHeight="1" thickBot="1" x14ac:dyDescent="0.55000000000000004">
      <c r="A20" s="7"/>
      <c r="B20" s="8"/>
      <c r="C20" s="379"/>
      <c r="D20" s="303"/>
      <c r="E20" s="19"/>
      <c r="F20" s="378"/>
      <c r="G20" s="378"/>
      <c r="H20" s="9"/>
    </row>
    <row r="21" spans="1:8" ht="17.25" x14ac:dyDescent="0.35">
      <c r="A21" s="7"/>
      <c r="B21" s="8"/>
      <c r="C21" s="2" t="s">
        <v>0</v>
      </c>
      <c r="D21" s="19"/>
      <c r="E21" s="19"/>
      <c r="F21" s="374" t="s">
        <v>151</v>
      </c>
      <c r="G21" s="375"/>
      <c r="H21" s="9"/>
    </row>
    <row r="22" spans="1:8" x14ac:dyDescent="0.3">
      <c r="A22" s="7"/>
      <c r="B22" s="8"/>
      <c r="C22" s="19"/>
      <c r="D22" s="19"/>
      <c r="E22" s="19"/>
      <c r="F22" s="19"/>
      <c r="G22" s="19"/>
      <c r="H22" s="9"/>
    </row>
    <row r="23" spans="1:8" x14ac:dyDescent="0.3">
      <c r="A23" s="7"/>
      <c r="B23" s="8"/>
      <c r="C23" s="19"/>
      <c r="D23" s="19"/>
      <c r="E23" s="19"/>
      <c r="F23" s="19"/>
      <c r="G23" s="19"/>
      <c r="H23" s="9"/>
    </row>
    <row r="24" spans="1:8" ht="30" customHeight="1" thickBot="1" x14ac:dyDescent="0.35">
      <c r="A24" s="7"/>
      <c r="B24" s="8"/>
      <c r="C24" s="380"/>
      <c r="D24" s="303"/>
      <c r="E24" s="19"/>
      <c r="F24" s="19"/>
      <c r="G24" s="19"/>
      <c r="H24" s="9"/>
    </row>
    <row r="25" spans="1:8" x14ac:dyDescent="0.3">
      <c r="A25" s="7"/>
      <c r="B25" s="8"/>
      <c r="C25" s="3" t="s">
        <v>36</v>
      </c>
      <c r="D25" s="96"/>
      <c r="E25" s="8"/>
      <c r="F25" s="376"/>
      <c r="G25" s="377"/>
      <c r="H25" s="9"/>
    </row>
    <row r="26" spans="1:8" x14ac:dyDescent="0.3">
      <c r="A26" s="7"/>
      <c r="B26" s="8"/>
      <c r="C26" s="8"/>
      <c r="D26" s="96"/>
      <c r="E26" s="8"/>
      <c r="F26" s="8"/>
      <c r="G26" s="8"/>
      <c r="H26" s="9"/>
    </row>
    <row r="27" spans="1:8" ht="23.25" customHeight="1" x14ac:dyDescent="0.3">
      <c r="A27" s="40"/>
      <c r="B27" s="15"/>
      <c r="C27" s="15"/>
      <c r="D27" s="99"/>
      <c r="E27" s="15"/>
      <c r="F27" s="15"/>
      <c r="G27" s="15"/>
      <c r="H27" s="16"/>
    </row>
    <row r="28" spans="1:8" ht="24.75" hidden="1" customHeight="1" x14ac:dyDescent="0.3"/>
  </sheetData>
  <sheetProtection algorithmName="SHA-512" hashValue="lLcsZQOXeFHjJppzMdp+hidpxaqTYRCoHm7GYZPs6U4QvX6J3ySPbzvSpkz5xnnvJxuamVv+iuEze9WOtbCGTQ==" saltValue="ZS4ntjrheAjOO2jePOa8kg==" spinCount="100000" sheet="1" objects="1" scenarios="1"/>
  <protectedRanges>
    <protectedRange sqref="C7 E7 G7 C20 F20 C24" name="Certification"/>
  </protectedRanges>
  <mergeCells count="6">
    <mergeCell ref="B2:C2"/>
    <mergeCell ref="F21:G21"/>
    <mergeCell ref="F25:G25"/>
    <mergeCell ref="F20:G20"/>
    <mergeCell ref="C20:D20"/>
    <mergeCell ref="C24:D24"/>
  </mergeCells>
  <pageMargins left="0.7" right="0.7" top="0.75" bottom="0.75" header="0.3" footer="0.3"/>
  <pageSetup orientation="portrait" r:id="rId1"/>
  <headerFooter>
    <oddFooter>&amp;L_x000D_&amp;1#&amp;"Calibri"&amp;11&amp;K000000 Classification: Protected 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5BF9D9593E454EBA522F194F66DEAD" ma:contentTypeVersion="14" ma:contentTypeDescription="Create a new document." ma:contentTypeScope="" ma:versionID="5cb5470196089c44bd2649852c4e1a76">
  <xsd:schema xmlns:xsd="http://www.w3.org/2001/XMLSchema" xmlns:xs="http://www.w3.org/2001/XMLSchema" xmlns:p="http://schemas.microsoft.com/office/2006/metadata/properties" xmlns:ns2="cfb45fa2-028f-4a31-9ea3-d10ddf11d723" xmlns:ns3="ae75c396-7924-46c1-8050-3f63a214f860" targetNamespace="http://schemas.microsoft.com/office/2006/metadata/properties" ma:root="true" ma:fieldsID="a022f346dfc9ade2073d9df8d9618cca" ns2:_="" ns3:_="">
    <xsd:import namespace="cfb45fa2-028f-4a31-9ea3-d10ddf11d723"/>
    <xsd:import namespace="ae75c396-7924-46c1-8050-3f63a214f8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b45fa2-028f-4a31-9ea3-d10ddf11d7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32788c53-7e05-4f3c-88a0-b3a683d796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75c396-7924-46c1-8050-3f63a214f86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fb9c83e-c408-43b1-85fd-2e8cca785ac3}" ma:internalName="TaxCatchAll" ma:showField="CatchAllData" ma:web="ae75c396-7924-46c1-8050-3f63a214f8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b45fa2-028f-4a31-9ea3-d10ddf11d723">
      <Terms xmlns="http://schemas.microsoft.com/office/infopath/2007/PartnerControls"/>
    </lcf76f155ced4ddcb4097134ff3c332f>
    <TaxCatchAll xmlns="ae75c396-7924-46c1-8050-3f63a214f86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DB372B-7377-4653-A543-2EE36C4663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b45fa2-028f-4a31-9ea3-d10ddf11d723"/>
    <ds:schemaRef ds:uri="ae75c396-7924-46c1-8050-3f63a214f8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5D5B26-08AE-43D7-872E-51BD2BCC7E1D}">
  <ds:schemaRefs>
    <ds:schemaRef ds:uri="http://purl.org/dc/terms/"/>
    <ds:schemaRef ds:uri="cfb45fa2-028f-4a31-9ea3-d10ddf11d723"/>
    <ds:schemaRef ds:uri="http://purl.org/dc/elements/1.1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ae75c396-7924-46c1-8050-3f63a214f860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7E0BB0C8-DE49-4EB5-BCFE-10554BE331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Cover</vt:lpstr>
      <vt:lpstr>Background</vt:lpstr>
      <vt:lpstr>Changes</vt:lpstr>
      <vt:lpstr>1 - Premium and Losses</vt:lpstr>
      <vt:lpstr>2 - Claim Discounting</vt:lpstr>
      <vt:lpstr>3 - Premium Delay</vt:lpstr>
      <vt:lpstr>4 - Expenses</vt:lpstr>
      <vt:lpstr>5 - Results</vt:lpstr>
      <vt:lpstr>6 - Certification</vt:lpstr>
      <vt:lpstr>Fiera Capital Curve</vt:lpstr>
      <vt:lpstr>BoC T-Bills</vt:lpstr>
      <vt:lpstr>Duration of Claims Example</vt:lpstr>
      <vt:lpstr>Premium Delay Examples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 Allinott</dc:creator>
  <cp:lastModifiedBy>Sky Allinott</cp:lastModifiedBy>
  <cp:lastPrinted>2024-11-18T20:41:23Z</cp:lastPrinted>
  <dcterms:created xsi:type="dcterms:W3CDTF">2015-06-05T18:17:20Z</dcterms:created>
  <dcterms:modified xsi:type="dcterms:W3CDTF">2025-11-06T18:22:53Z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bf2ea38-542c-4b75-bd7d-582ec36a519f_Enabled">
    <vt:lpwstr>true</vt:lpwstr>
  </property>
  <property fmtid="{D5CDD505-2E9C-101B-9397-08002B2CF9AE}" pid="3" name="MSIP_Label_abf2ea38-542c-4b75-bd7d-582ec36a519f_SetDate">
    <vt:lpwstr>2024-08-23T14:29:53Z</vt:lpwstr>
  </property>
  <property fmtid="{D5CDD505-2E9C-101B-9397-08002B2CF9AE}" pid="4" name="MSIP_Label_abf2ea38-542c-4b75-bd7d-582ec36a519f_Method">
    <vt:lpwstr>Standard</vt:lpwstr>
  </property>
  <property fmtid="{D5CDD505-2E9C-101B-9397-08002B2CF9AE}" pid="5" name="MSIP_Label_abf2ea38-542c-4b75-bd7d-582ec36a519f_Name">
    <vt:lpwstr>Protected A</vt:lpwstr>
  </property>
  <property fmtid="{D5CDD505-2E9C-101B-9397-08002B2CF9AE}" pid="6" name="MSIP_Label_abf2ea38-542c-4b75-bd7d-582ec36a519f_SiteId">
    <vt:lpwstr>2bb51c06-af9b-42c5-8bf5-3c3b7b10850b</vt:lpwstr>
  </property>
  <property fmtid="{D5CDD505-2E9C-101B-9397-08002B2CF9AE}" pid="7" name="MSIP_Label_abf2ea38-542c-4b75-bd7d-582ec36a519f_ActionId">
    <vt:lpwstr>0d597445-f0bb-4150-8f6b-9185789bd758</vt:lpwstr>
  </property>
  <property fmtid="{D5CDD505-2E9C-101B-9397-08002B2CF9AE}" pid="8" name="MSIP_Label_abf2ea38-542c-4b75-bd7d-582ec36a519f_ContentBits">
    <vt:lpwstr>2</vt:lpwstr>
  </property>
  <property fmtid="{D5CDD505-2E9C-101B-9397-08002B2CF9AE}" pid="9" name="ContentTypeId">
    <vt:lpwstr>0x010100655BF9D9593E454EBA522F194F66DEAD</vt:lpwstr>
  </property>
  <property fmtid="{D5CDD505-2E9C-101B-9397-08002B2CF9AE}" pid="10" name="MSIP_Label_38f1469a-2c2a-4aee-b92b-090d4c5468ff_Enabled">
    <vt:lpwstr>true</vt:lpwstr>
  </property>
  <property fmtid="{D5CDD505-2E9C-101B-9397-08002B2CF9AE}" pid="11" name="MSIP_Label_38f1469a-2c2a-4aee-b92b-090d4c5468ff_SetDate">
    <vt:lpwstr>2024-12-03T20:30:10Z</vt:lpwstr>
  </property>
  <property fmtid="{D5CDD505-2E9C-101B-9397-08002B2CF9AE}" pid="12" name="MSIP_Label_38f1469a-2c2a-4aee-b92b-090d4c5468ff_Method">
    <vt:lpwstr>Standard</vt:lpwstr>
  </property>
  <property fmtid="{D5CDD505-2E9C-101B-9397-08002B2CF9AE}" pid="13" name="MSIP_Label_38f1469a-2c2a-4aee-b92b-090d4c5468ff_Name">
    <vt:lpwstr>Confidential - Unmarked</vt:lpwstr>
  </property>
  <property fmtid="{D5CDD505-2E9C-101B-9397-08002B2CF9AE}" pid="14" name="MSIP_Label_38f1469a-2c2a-4aee-b92b-090d4c5468ff_SiteId">
    <vt:lpwstr>2a6e6092-73e4-4752-b1a5-477a17f5056d</vt:lpwstr>
  </property>
  <property fmtid="{D5CDD505-2E9C-101B-9397-08002B2CF9AE}" pid="15" name="MSIP_Label_38f1469a-2c2a-4aee-b92b-090d4c5468ff_ActionId">
    <vt:lpwstr>3fd9af53-b25f-41f0-b515-04e39c1b7191</vt:lpwstr>
  </property>
  <property fmtid="{D5CDD505-2E9C-101B-9397-08002B2CF9AE}" pid="16" name="MSIP_Label_38f1469a-2c2a-4aee-b92b-090d4c5468ff_ContentBits">
    <vt:lpwstr>0</vt:lpwstr>
  </property>
  <property fmtid="{D5CDD505-2E9C-101B-9397-08002B2CF9AE}" pid="17" name="MediaServiceImageTags">
    <vt:lpwstr/>
  </property>
</Properties>
</file>